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Center\Управление инвестиционного планирования\ИП собственные средства\Раскрытие информации ИП2019-2023\Отчёты по ИП годовые\Отчёт 2019 раскрытие информации\публикация\"/>
    </mc:Choice>
  </mc:AlternateContent>
  <bookViews>
    <workbookView xWindow="0" yWindow="0" windowWidth="14280" windowHeight="11460"/>
  </bookViews>
  <sheets>
    <sheet name="Отчёт за 2019 год " sheetId="1" r:id="rId1"/>
    <sheet name="Целевые показатели отчёт" sheetId="2" r:id="rId2"/>
  </sheets>
  <externalReferences>
    <externalReference r:id="rId3"/>
    <externalReference r:id="rId4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data_type">[1]TEHSHEET!$M$2:$M$3</definedName>
    <definedName name="dateBuhg">[1]Титульный!$F$37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4.3.1'!$G$86:$H$86</definedName>
    <definedName name="List01_flag_index_1">'[1]Форма 4.3.1'!$G$87:$H$87</definedName>
    <definedName name="List01_flag_index_2">'[1]Форма 4.3.1'!$G$89:$H$89</definedName>
    <definedName name="List01_NumberColumns">'[1]Форма 4.3.1'!$G$23:$H$23</definedName>
    <definedName name="List01_p1_minus_p3">'[1]Форма 4.3.1'!$G$29,'[1]Форма 4.3.1'!$G$30</definedName>
    <definedName name="List06_flag_year">'[2]Форма 4.5'!$W$20:$W$28</definedName>
    <definedName name="note_ter">[1]Дифференциация!$I$21:$I$25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52511"/>
</workbook>
</file>

<file path=xl/calcChain.xml><?xml version="1.0" encoding="utf-8"?>
<calcChain xmlns="http://schemas.openxmlformats.org/spreadsheetml/2006/main">
  <c r="I15" i="1" l="1"/>
  <c r="K15" i="1"/>
  <c r="G16" i="1"/>
  <c r="G15" i="1" s="1"/>
  <c r="H16" i="1"/>
  <c r="H15" i="1" s="1"/>
  <c r="I16" i="1"/>
  <c r="K16" i="1"/>
  <c r="L16" i="1"/>
  <c r="L15" i="1" s="1"/>
  <c r="N16" i="1"/>
  <c r="N15" i="1" s="1"/>
  <c r="O16" i="1"/>
  <c r="O15" i="1" s="1"/>
  <c r="P16" i="1"/>
  <c r="P15" i="1" s="1"/>
  <c r="Q16" i="1"/>
  <c r="Q15" i="1" s="1"/>
  <c r="R16" i="1"/>
  <c r="R15" i="1" s="1"/>
  <c r="M17" i="1" l="1"/>
  <c r="M16" i="1" s="1"/>
  <c r="M15" i="1" s="1"/>
  <c r="J17" i="1"/>
  <c r="J16" i="1" s="1"/>
  <c r="J15" i="1" s="1"/>
  <c r="D18" i="1"/>
  <c r="F16" i="1"/>
  <c r="F15" i="1"/>
  <c r="D15" i="1" l="1"/>
  <c r="D16" i="1"/>
  <c r="D19" i="1"/>
  <c r="D17" i="1"/>
  <c r="K11" i="2"/>
  <c r="L11" i="2" s="1"/>
  <c r="B11" i="2"/>
  <c r="C11" i="2" s="1"/>
  <c r="D11" i="2" s="1"/>
  <c r="E11" i="2" s="1"/>
  <c r="F11" i="2" s="1"/>
  <c r="G11" i="2" s="1"/>
  <c r="H11" i="2" s="1"/>
  <c r="I11" i="2" s="1"/>
  <c r="Q23" i="2" l="1"/>
  <c r="V23" i="2" s="1"/>
  <c r="P23" i="2"/>
  <c r="P22" i="2"/>
  <c r="Q22" i="2" s="1"/>
  <c r="Q21" i="2"/>
  <c r="T21" i="2" s="1"/>
  <c r="P21" i="2"/>
  <c r="P20" i="2"/>
  <c r="Q20" i="2" s="1"/>
  <c r="Q19" i="2"/>
  <c r="V19" i="2" s="1"/>
  <c r="P19" i="2"/>
  <c r="Q18" i="2"/>
  <c r="V18" i="2" s="1"/>
  <c r="P18" i="2"/>
  <c r="P17" i="2"/>
  <c r="Q17" i="2" s="1"/>
  <c r="S16" i="2"/>
  <c r="I16" i="2" s="1"/>
  <c r="Q16" i="2"/>
  <c r="T16" i="2" s="1"/>
  <c r="P16" i="2"/>
  <c r="P15" i="2"/>
  <c r="Q15" i="2" s="1"/>
  <c r="Q14" i="2"/>
  <c r="W14" i="2" s="1"/>
  <c r="P14" i="2"/>
  <c r="P13" i="2"/>
  <c r="Q13" i="2" s="1"/>
  <c r="W12" i="2"/>
  <c r="S12" i="2"/>
  <c r="Q12" i="2"/>
  <c r="U12" i="2" s="1"/>
  <c r="P12" i="2"/>
  <c r="U15" i="2" l="1"/>
  <c r="T15" i="2"/>
  <c r="W15" i="2"/>
  <c r="S15" i="2"/>
  <c r="I15" i="2" s="1"/>
  <c r="V15" i="2"/>
  <c r="R15" i="2"/>
  <c r="W13" i="2"/>
  <c r="S13" i="2"/>
  <c r="I13" i="2" s="1"/>
  <c r="V13" i="2"/>
  <c r="R13" i="2"/>
  <c r="U13" i="2"/>
  <c r="T13" i="2"/>
  <c r="W17" i="2"/>
  <c r="S17" i="2"/>
  <c r="I17" i="2" s="1"/>
  <c r="V17" i="2"/>
  <c r="R17" i="2"/>
  <c r="U17" i="2"/>
  <c r="T17" i="2"/>
  <c r="W22" i="2"/>
  <c r="S22" i="2"/>
  <c r="I22" i="2" s="1"/>
  <c r="V22" i="2"/>
  <c r="R22" i="2"/>
  <c r="U22" i="2"/>
  <c r="T22" i="2"/>
  <c r="V20" i="2"/>
  <c r="U20" i="2"/>
  <c r="T20" i="2"/>
  <c r="W20" i="2"/>
  <c r="S20" i="2"/>
  <c r="I20" i="2" s="1"/>
  <c r="R20" i="2"/>
  <c r="S14" i="2"/>
  <c r="I14" i="2" s="1"/>
  <c r="U16" i="2"/>
  <c r="S18" i="2"/>
  <c r="I18" i="2" s="1"/>
  <c r="W18" i="2"/>
  <c r="S19" i="2"/>
  <c r="W19" i="2"/>
  <c r="U21" i="2"/>
  <c r="S23" i="2"/>
  <c r="I23" i="2" s="1"/>
  <c r="W23" i="2"/>
  <c r="R12" i="2"/>
  <c r="V12" i="2"/>
  <c r="T14" i="2"/>
  <c r="R16" i="2"/>
  <c r="V16" i="2"/>
  <c r="T18" i="2"/>
  <c r="T19" i="2"/>
  <c r="R21" i="2"/>
  <c r="V21" i="2"/>
  <c r="T23" i="2"/>
  <c r="U14" i="2"/>
  <c r="W16" i="2"/>
  <c r="U18" i="2"/>
  <c r="U19" i="2"/>
  <c r="S21" i="2"/>
  <c r="I21" i="2" s="1"/>
  <c r="W21" i="2"/>
  <c r="U23" i="2"/>
  <c r="T12" i="2"/>
  <c r="R14" i="2"/>
  <c r="V14" i="2"/>
  <c r="R18" i="2"/>
  <c r="R19" i="2"/>
  <c r="R23" i="2"/>
  <c r="G70" i="1"/>
  <c r="H70" i="1"/>
  <c r="I70" i="1"/>
  <c r="K70" i="1"/>
  <c r="L70" i="1"/>
  <c r="M70" i="1"/>
  <c r="N70" i="1"/>
  <c r="O70" i="1"/>
  <c r="P70" i="1"/>
  <c r="Q70" i="1"/>
  <c r="R70" i="1"/>
  <c r="G71" i="1"/>
  <c r="H71" i="1"/>
  <c r="I71" i="1"/>
  <c r="L71" i="1"/>
  <c r="N71" i="1"/>
  <c r="O71" i="1"/>
  <c r="P71" i="1"/>
  <c r="Q71" i="1"/>
  <c r="R71" i="1"/>
  <c r="G72" i="1"/>
  <c r="H72" i="1"/>
  <c r="I72" i="1"/>
  <c r="L72" i="1"/>
  <c r="N72" i="1"/>
  <c r="O72" i="1"/>
  <c r="P72" i="1"/>
  <c r="Q72" i="1"/>
  <c r="R72" i="1"/>
  <c r="G73" i="1"/>
  <c r="H73" i="1"/>
  <c r="I73" i="1"/>
  <c r="L73" i="1"/>
  <c r="N73" i="1"/>
  <c r="O73" i="1"/>
  <c r="P73" i="1"/>
  <c r="Q73" i="1"/>
  <c r="R73" i="1"/>
  <c r="F71" i="1"/>
  <c r="F72" i="1"/>
  <c r="F73" i="1"/>
  <c r="F70" i="1"/>
  <c r="D85" i="1"/>
  <c r="D86" i="1"/>
  <c r="D87" i="1"/>
  <c r="D88" i="1"/>
  <c r="D80" i="1"/>
  <c r="D81" i="1"/>
  <c r="D82" i="1"/>
  <c r="D75" i="1"/>
  <c r="D78" i="1"/>
  <c r="Q74" i="1"/>
  <c r="M78" i="1"/>
  <c r="M73" i="1" s="1"/>
  <c r="M77" i="1"/>
  <c r="M72" i="1" s="1"/>
  <c r="M76" i="1"/>
  <c r="M71" i="1" s="1"/>
  <c r="M75" i="1"/>
  <c r="K78" i="1"/>
  <c r="K73" i="1" s="1"/>
  <c r="K77" i="1"/>
  <c r="K72" i="1" s="1"/>
  <c r="K76" i="1"/>
  <c r="K71" i="1" s="1"/>
  <c r="K75" i="1"/>
  <c r="J78" i="1"/>
  <c r="J73" i="1" s="1"/>
  <c r="J77" i="1"/>
  <c r="J72" i="1" s="1"/>
  <c r="J76" i="1"/>
  <c r="J71" i="1" s="1"/>
  <c r="J75" i="1"/>
  <c r="J70" i="1" s="1"/>
  <c r="K84" i="1"/>
  <c r="L84" i="1"/>
  <c r="M84" i="1"/>
  <c r="N84" i="1"/>
  <c r="O84" i="1"/>
  <c r="P84" i="1"/>
  <c r="R84" i="1"/>
  <c r="J84" i="1"/>
  <c r="D84" i="1" l="1"/>
  <c r="J69" i="1"/>
  <c r="F69" i="1"/>
  <c r="D77" i="1"/>
  <c r="O69" i="1"/>
  <c r="K69" i="1"/>
  <c r="G69" i="1"/>
  <c r="D76" i="1"/>
  <c r="R69" i="1"/>
  <c r="N69" i="1"/>
  <c r="Q69" i="1"/>
  <c r="M69" i="1"/>
  <c r="I69" i="1"/>
  <c r="P69" i="1"/>
  <c r="L69" i="1"/>
  <c r="H69" i="1"/>
  <c r="P74" i="1"/>
  <c r="R74" i="1"/>
  <c r="K74" i="1"/>
  <c r="G74" i="1"/>
  <c r="H74" i="1"/>
  <c r="I74" i="1"/>
  <c r="J74" i="1"/>
  <c r="L74" i="1"/>
  <c r="M74" i="1"/>
  <c r="N74" i="1"/>
  <c r="O74" i="1"/>
  <c r="F74" i="1"/>
  <c r="D74" i="1" l="1"/>
  <c r="D69" i="1"/>
  <c r="D73" i="1"/>
  <c r="D71" i="1"/>
  <c r="D72" i="1"/>
  <c r="D70" i="1"/>
  <c r="D83" i="1"/>
  <c r="F79" i="1" l="1"/>
  <c r="H79" i="1"/>
  <c r="I79" i="1"/>
  <c r="J79" i="1"/>
  <c r="K79" i="1"/>
  <c r="L79" i="1"/>
  <c r="M79" i="1"/>
  <c r="N79" i="1"/>
  <c r="O79" i="1"/>
  <c r="G79" i="1"/>
  <c r="D79" i="1" l="1"/>
</calcChain>
</file>

<file path=xl/sharedStrings.xml><?xml version="1.0" encoding="utf-8"?>
<sst xmlns="http://schemas.openxmlformats.org/spreadsheetml/2006/main" count="657" uniqueCount="252">
  <si>
    <t>№ п/п</t>
  </si>
  <si>
    <t>Наименование параметра</t>
  </si>
  <si>
    <t>1</t>
  </si>
  <si>
    <t>2</t>
  </si>
  <si>
    <t>Наименование инвестиционной программы/мероприятия</t>
  </si>
  <si>
    <t>x</t>
  </si>
  <si>
    <t>1.1 Строительство новых тепловых сетей в целях подключения потребителей</t>
  </si>
  <si>
    <t>1.3 Увеличение пропускной способности существующих тепловых сетей в целях подключения потребителей</t>
  </si>
  <si>
    <t>2.1 Строительство новых сетей</t>
  </si>
  <si>
    <t>2.2 Строительство иных объектов, за исключением тепловых сетей</t>
  </si>
  <si>
    <t xml:space="preserve"> 3.1 Реконструкция или модернизация существующих тепловых сетей</t>
  </si>
  <si>
    <t>3.2.1 Реконструкция ЦТП</t>
  </si>
  <si>
    <t>3.2.2 Реконструкция или модернизация существующих объектов ФТС в целях снижения уровня износа сущетвующих объектов.</t>
  </si>
  <si>
    <t>3.2.3 Реконструкция или модернизация существующих объектов ФЭИ в целях снижения уровня износа сущетвующих объектов.</t>
  </si>
  <si>
    <t>3.2.4 Реконструкция и (или) модернизация существующих объектов вспомогательных филиалов в целях снижения уровня износа существующих объектов.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</si>
  <si>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</si>
  <si>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r>
      <t>Информация об инвестиционных программах</t>
    </r>
    <r>
      <rPr>
        <b/>
        <vertAlign val="superscript"/>
        <sz val="10"/>
        <rFont val="Tahoma"/>
        <family val="2"/>
        <charset val="204"/>
      </rPr>
      <t>1</t>
    </r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</si>
  <si>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</si>
  <si>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</si>
  <si>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</si>
  <si>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3</t>
  </si>
  <si>
    <t>4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</si>
  <si>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</si>
  <si>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</si>
  <si>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</si>
  <si>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</si>
  <si>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</si>
  <si>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</si>
  <si>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</si>
  <si>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</si>
  <si>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</si>
  <si>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</si>
  <si>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</si>
  <si>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</si>
  <si>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Дата утверждения инвестиционной программы</t>
  </si>
  <si>
    <t>2.1</t>
  </si>
  <si>
    <t>Дата изменения инвестиционной программы</t>
  </si>
  <si>
    <t>Цель инвестиционной программы</t>
  </si>
  <si>
    <t>уменьшение удельных затрат (повышение КПД); снижение аварийности; прочее</t>
  </si>
  <si>
    <t>Наименование уполномоченного органа, утвердившего программу</t>
  </si>
  <si>
    <t>Комитет по тарифам Санкт-Петербурга</t>
  </si>
  <si>
    <t>5</t>
  </si>
  <si>
    <t>Наименование органа местного самоуправления, согласовавшего инвестиционную программу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</si>
  <si>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</si>
  <si>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6</t>
  </si>
  <si>
    <t>Срок начала реализации инвестиционной программы/мероприятия</t>
  </si>
  <si>
    <t>7</t>
  </si>
  <si>
    <t>Срок окончания реализации инвестиционной программы/мероприятия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</si>
  <si>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</si>
  <si>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</si>
  <si>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</si>
  <si>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8.1</t>
  </si>
  <si>
    <t>8.1.1</t>
  </si>
  <si>
    <t>амортизация</t>
  </si>
  <si>
    <t>8.1.2</t>
  </si>
  <si>
    <t>плата за подключение (технологическое присоединение)</t>
  </si>
  <si>
    <t>8.1.3</t>
  </si>
  <si>
    <t>бюджет субъекта Российской Федерации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</si>
  <si>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</si>
  <si>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</si>
  <si>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</si>
  <si>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</si>
  <si>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</si>
  <si>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</si>
  <si>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</si>
  <si>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</si>
  <si>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</si>
  <si>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</si>
  <si>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</si>
  <si>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</si>
  <si>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</si>
  <si>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9.2.2</t>
  </si>
  <si>
    <t>9.3</t>
  </si>
  <si>
    <t>Продолжительность (бесперебойность) поставки товаров и услуг</t>
  </si>
  <si>
    <t>9.3.1</t>
  </si>
  <si>
    <t>час./день</t>
  </si>
  <si>
    <t>9.3.2</t>
  </si>
  <si>
    <t>9.4</t>
  </si>
  <si>
    <t xml:space="preserve">Доля потерь и неучтенного потребления </t>
  </si>
  <si>
    <t>9.4.1</t>
  </si>
  <si>
    <t>%</t>
  </si>
  <si>
    <t>9.4.2</t>
  </si>
  <si>
    <t>9.5</t>
  </si>
  <si>
    <t>Коэффициент потерь</t>
  </si>
  <si>
    <t>9.5.1</t>
  </si>
  <si>
    <t>Гкал/км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</si>
  <si>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</si>
  <si>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</si>
  <si>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</si>
  <si>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</si>
  <si>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</si>
  <si>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</si>
  <si>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</si>
  <si>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</si>
  <si>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</si>
  <si>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</si>
  <si>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</si>
  <si>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</si>
  <si>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</si>
  <si>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</si>
  <si>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</si>
  <si>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</si>
  <si>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</si>
  <si>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</si>
  <si>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</si>
  <si>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</si>
  <si>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</si>
  <si>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</si>
  <si>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</si>
  <si>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</si>
  <si>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</si>
  <si>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</si>
  <si>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</si>
  <si>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</si>
  <si>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</si>
  <si>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</si>
  <si>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</si>
  <si>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</si>
  <si>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</si>
  <si>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</si>
  <si>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</si>
  <si>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</si>
  <si>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</si>
  <si>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</si>
  <si>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</si>
  <si>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>9.14.2</t>
  </si>
  <si>
    <t>9.15</t>
  </si>
  <si>
    <t>Количество аварий на тепловых сетях</t>
  </si>
  <si>
    <t>9.15.1</t>
  </si>
  <si>
    <t>ед./км</t>
  </si>
  <si>
    <t>9.15.2</t>
  </si>
  <si>
    <t>9.16</t>
  </si>
  <si>
    <t>Производительность труда</t>
  </si>
  <si>
    <t>9.16.1</t>
  </si>
  <si>
    <t>тыс. руб./чел.</t>
  </si>
  <si>
    <t>9.16.2</t>
  </si>
  <si>
    <t>10.0</t>
  </si>
  <si>
    <t>Использовано инвестиционных средств всего в отчетном периоде, в том числе: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</si>
  <si>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</si>
  <si>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</si>
  <si>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</si>
  <si>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</si>
  <si>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</si>
  <si>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</si>
  <si>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</si>
  <si>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</si>
  <si>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</si>
  <si>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</si>
  <si>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</si>
  <si>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</si>
  <si>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</si>
  <si>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</si>
  <si>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</si>
  <si>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</si>
  <si>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</si>
  <si>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</si>
  <si>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</si>
  <si>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</si>
  <si>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10.3.2</t>
  </si>
  <si>
    <t>10.3.3</t>
  </si>
  <si>
    <t>10.3.4</t>
  </si>
  <si>
    <t>Параметры формы</t>
  </si>
  <si>
    <t>Показатели энергетической эффективности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</si>
  <si>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</si>
  <si>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</si>
  <si>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тепловыи сетям</t>
  </si>
  <si>
    <t>Наименование объекта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</si>
  <si>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</si>
  <si>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</si>
  <si>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Форма 6.2-ИП ТС</t>
  </si>
  <si>
    <t xml:space="preserve"> Отчёт о достижении показателей надёжности и энергетической эффективности  объектов централизованного теплоснабжения</t>
  </si>
  <si>
    <t>Государственного унитарного предприятия  "Топливно-энергетический комплекс Санкт-Петербурга"</t>
  </si>
  <si>
    <t xml:space="preserve"> в сфере теплоснабжения за  2019год</t>
  </si>
  <si>
    <t xml:space="preserve"> (город Санкт-Петербург)</t>
  </si>
  <si>
    <t>Показатели надёжности</t>
  </si>
  <si>
    <t>ср диам мм</t>
  </si>
  <si>
    <t>длинна в 2 тр метр</t>
  </si>
  <si>
    <t>Строительство тепловой сети по ул.Стахановцев, Перевозный пер. от ТК-14 в Квартале 25 Малой Охты до ТК-3 в Квартале 12 Малой Охты с вводами в Квартал 11 Малой Охты</t>
  </si>
  <si>
    <t>Магистральная тепловая сеть по адресу: Поклонная гора, от ТК-1 на пр.Тореза до ПНС (пр.Энгельса,д.73 корп.3), УТ-1, УТ-2,  до пр.Энгельса; от УТ-2 до ТК-3, ТК-4, ТК-5, ул.Рашетова, д.6,  д.13 корп.1</t>
  </si>
  <si>
    <t>Магистральные тепловые сети по адресу:   г.Кронштадт, Посадская ул. от ТК-10 на ул.Мартынова до ТК-8(ТК-9сущ) к Андреевской ул. и от ТК-3 на Посадской ул. до домов: Посадская ул., 41, 43, 45, 49</t>
  </si>
  <si>
    <t xml:space="preserve">Магистральные тепловые сети по адресу: пр.Ветеранов от ТК-2 через ТК-13 до ТК-7 за Авангардной ул. с вводами к домам и по ул.Партизана Германа от  пр.Ветеранов </t>
  </si>
  <si>
    <t>Тепловые сети по адресу:6-ая Красносельская котельная по адресу ул.Политрука Пасечника, 16 корп.4 до ТК-32 и опуска перед ТК-45;  от ТК-29а до ТК-29б и домов: ул. Политрука Пасечника, 2, 4, 6;  от ТК-28 до домов: ул.Политрука Пасечника, 6к.2, 10к.2</t>
  </si>
  <si>
    <t>Тепловые сети по адресу:Квартал 5а Красного Села, от ТК-17 к домам и ЦТП по адресу ул.Свободы, д.14 корп.2 лит.А</t>
  </si>
  <si>
    <t xml:space="preserve">Тепловые сети по адресу: Квартал 3 Малой Охты </t>
  </si>
  <si>
    <t>Реконструкция тепловых сетей по адресу: Квартал 5А Бывшего Комендантского Аэродрома</t>
  </si>
  <si>
    <t xml:space="preserve">Тепловые сети в Кварталах 37-38 Московского района:  котельная по адресу: Бассейная ул., д.59, корп.2  лит.А - Бассейная ул., д.55, д.57, д.59, д.61; ул.Фрунзе, д.18, д.22, д.22а; пр.Юрия Гагарина, д.17, </t>
  </si>
  <si>
    <t>10</t>
  </si>
  <si>
    <t>Тепловые сети по адресу: Квартал 4 Шувалово-Озерки,   ТК-1 - ул.Шостаковича, д.1/9 - ул.Симонова, д.7 корп.1, д.9 корп.3; пр.Просвещения, 32 корп.2 - ул.Шостаковича, 5 корп.4, 5, пр.Энгельса, 150 корп.1; ТК-4 - ул.Шостаковича, д.5 корп.1</t>
  </si>
  <si>
    <t>11</t>
  </si>
  <si>
    <t>Тепловые сети по адресу:Квартал 16 Шувалово - Озерки : УТ-1 - пр.Просвещения, д.46 корп.1, 2, 4,  ЦТП-пр.Просвещения, д.46 корп.3, ул.И.Фомина, д.13 корп.1;  ТК-5 - Сиреневый б-р, д.9, ЦТП - пр.Художников, д.30 корп.3</t>
  </si>
  <si>
    <t>12</t>
  </si>
  <si>
    <t>Тепловые сети по адресу: Квартал 19 ШО: пр.Просвещения, д.35, пр.Художников, д.26; Квартал 21 ШО, от ТК-122 до дома Придорожная ал., 30; квартал 22 ШО, ТК-1 - Сиреневый б-р, д.16 корп.1, д.18; пр.Тореза, д.72</t>
  </si>
  <si>
    <t>13</t>
  </si>
  <si>
    <t xml:space="preserve">Котельная  "3 Фрунзенская" по адресу: ул.Софийская.,54 корп .2 Лит.А. </t>
  </si>
  <si>
    <t>14</t>
  </si>
  <si>
    <t xml:space="preserve">Котельная "1-я Правобережная" по адресу: ул.Крыленко, д.4, лит.А. </t>
  </si>
  <si>
    <t>15</t>
  </si>
  <si>
    <t xml:space="preserve">Котельная "8-Выборгская" по адресу: Астраханская ул., д.18, лит.А </t>
  </si>
  <si>
    <t>16</t>
  </si>
  <si>
    <t xml:space="preserve">Котельная "Приморская" по адресу: ул. Оптиков, д. 6. </t>
  </si>
  <si>
    <t>17</t>
  </si>
  <si>
    <t>Котельная 2-я Пушкинская, СПб, г.Пушкин, Автомобильная ул., д. 4., корп.2   Котел ДКВр 10/13 №2</t>
  </si>
  <si>
    <t>18</t>
  </si>
  <si>
    <t>Котельная 1-я Колпинская, п. Тельмана, Красноборская ул., д. 3 лит. А.  Котёл ПТВМ-30М №2</t>
  </si>
  <si>
    <t>19</t>
  </si>
  <si>
    <t>Колпино, Заводской пр. д.1, лит.Б   котел Е-1,0-0,9 №2</t>
  </si>
  <si>
    <t>20</t>
  </si>
  <si>
    <t>Реконструкция магистральных тепловых сетей г. Пушкине по бульвару Алексея Толстого от ТК-1 до ТК-3 по  Школьной  ул.</t>
  </si>
  <si>
    <t>21</t>
  </si>
  <si>
    <t>Реконструкция тепловых сетей в г. Колпино, ввод тепловой сети в квартал 13  от ТК-5ПР по Пролетарской ул. до ТК-4-б у дома 48 по Пролетарской ул.</t>
  </si>
  <si>
    <t>22</t>
  </si>
  <si>
    <t xml:space="preserve"> Реконструкция магистральных тепловых сетей в г. Колпино от ТК-7а по ул.Карла Маркса до ТК-11 на пл. Коммуны.</t>
  </si>
  <si>
    <t>23</t>
  </si>
  <si>
    <t>Реконструкция  тепловых сетей в пос.Металлострой от котельной по адресу: ул.Богайчука  д.3 на участке  от дома Полевая ул., 27 до домов: Садовая ул., 20, 22, 21корп.1, 2, 3.</t>
  </si>
  <si>
    <t>24</t>
  </si>
  <si>
    <t>Реконструкция тепловых сетей   г. Павловске от котельной по адресу ул. Васенко,д.32 до домов: Конюшенная ул.,д.14,28,ул. Васенко ,д.18 , Лебединая ул., д.14,л.ул.Березовая, д.12, Гуммолосаровская ул., д.14 и ТК у дома Конюшенная ул., д.26.</t>
  </si>
  <si>
    <t>25</t>
  </si>
  <si>
    <t>Реконструкции тепловых сетей г.Пушкин, от ТК-3 к домам: Дворцовая,д.6,д.8,д.10,д.12, Академический пр., д.6,д.8,д.10,д.12.</t>
  </si>
  <si>
    <t>26</t>
  </si>
  <si>
    <t>Реконструкция тепловых сетей и трубопроводов ГВС от ведомственной котельной НАО "СВЕЗА Усть-Ижора" по адресу: пос. Понтонный, ул. Фанерная, д.5</t>
  </si>
  <si>
    <t>27</t>
  </si>
  <si>
    <t>Реконструкция тепловых сетей в пос. Шушары, от УТ-3 на углу Первомайской ул. к домам: Школьная ул., д.д.18, 20, 22, 24, 26, 28, 30, 34</t>
  </si>
  <si>
    <t>28</t>
  </si>
  <si>
    <t>Реконструкция магистральных тепловых сетей г. Колпино по Павловской ул., от ТК-9 ул. Братьев Радченко с пересечкой ул. Веры Слуцкой до ТК-6п ул. Карла Маркса</t>
  </si>
  <si>
    <t>29</t>
  </si>
  <si>
    <t>Реконструкция  магистральных тепловых сетей в г. Колпино , по бульв. Трудящихся  от ТК-6 до ТК-11 угол ул. Веры Слуцкой</t>
  </si>
  <si>
    <t>30</t>
  </si>
  <si>
    <t>Реконструкция магистральной тепловой сети в г. Пушкин от котельной по адресу: Красносельское шоссе, д.7а, лит.Н до  врезки на здания ГУП "Водоканал"</t>
  </si>
  <si>
    <t>31</t>
  </si>
  <si>
    <t>Реконструкция тепловых сетей г. Пушкин ,нежилая зона от ТК-2 по Автомобильной ул. до ТК-3 в сторону здания  Промышленная  ул.,д.15</t>
  </si>
  <si>
    <t>32</t>
  </si>
  <si>
    <t>Реконструкция тепловых сетей от котельной по адресу: г. Павловск, Елизаветинская ул., д.21, лит.А на участке: от д.9, корп.2 Елизаветинская ул. до домов Елизаветинская ул., д.д.2, 4</t>
  </si>
  <si>
    <t>33</t>
  </si>
  <si>
    <t>Реконструкция тепловых сетей в г. Колпино к зданию по адресу: Загородная ул., д.63, лит.Б</t>
  </si>
  <si>
    <r>
      <t>Мероприятие</t>
    </r>
    <r>
      <rPr>
        <vertAlign val="superscript"/>
        <sz val="9"/>
        <rFont val="Tahoma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</si>
  <si>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</si>
  <si>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</si>
  <si>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</t>
    </r>
  </si>
  <si>
    <r>
      <t>Мероприятие</t>
    </r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</si>
  <si>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</si>
  <si>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</si>
  <si>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</si>
  <si>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</si>
  <si>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</si>
  <si>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</si>
  <si>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</si>
  <si>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</si>
  <si>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t>4.1 Мероприятия на существующих объектах тепловых сетей и оборудовании ЦТП</t>
  </si>
  <si>
    <t>4.2  Мероприятия на существующих объектах филиала энергетических источников</t>
  </si>
  <si>
    <t>4.3  Мероприятия, направленные на повышение антитеррористической защищённости объектов</t>
  </si>
  <si>
    <t>Инвестиционная программа Государственного унитарного предприятия «Топливно-энергетический комплекс   Санкт-Петербурга» в сфере теплоснабжения на период 2019-2023  годы на территории Санкт-Петербурга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</si>
  <si>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
  -Г. Санкт-Петербург (40000000) 
_x000D_
Централизованная система теплоснабжения:_x000D_
  - наименование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</si>
</sst>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0.0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7">
    <xf numFmtId="0" fontId="0" fillId="0" borderId="0"/>
    <xf numFmtId="0" fontId="3" fillId="0" borderId="0"/>
    <xf numFmtId="0" fontId="5" fillId="0" borderId="2" applyBorder="0">
      <alignment horizontal="center" vertical="center" wrapText="1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9" fillId="0" borderId="3" applyNumberFormat="0" applyAlignment="0">
      <protection locked="0"/>
    </xf>
    <xf numFmtId="165" fontId="10" fillId="0" borderId="0" applyFont="0" applyFill="0" applyBorder="0" applyAlignment="0" applyProtection="0"/>
    <xf numFmtId="166" fontId="4" fillId="2" borderId="0">
      <protection locked="0"/>
    </xf>
    <xf numFmtId="0" fontId="11" fillId="0" borderId="0" applyFill="0" applyBorder="0" applyProtection="0">
      <alignment vertical="center"/>
    </xf>
    <xf numFmtId="167" fontId="4" fillId="2" borderId="0">
      <protection locked="0"/>
    </xf>
    <xf numFmtId="168" fontId="4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3" borderId="3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4" borderId="4" applyNumberFormat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" fillId="5" borderId="5" applyNumberFormat="0" applyFont="0" applyFill="0" applyAlignment="0" applyProtection="0">
      <alignment horizontal="center" vertical="center" wrapText="1"/>
    </xf>
    <xf numFmtId="0" fontId="21" fillId="0" borderId="0" applyBorder="0">
      <alignment horizontal="center" vertical="center" wrapText="1"/>
    </xf>
    <xf numFmtId="4" fontId="4" fillId="2" borderId="6" applyBorder="0">
      <alignment horizontal="right"/>
    </xf>
    <xf numFmtId="49" fontId="4" fillId="0" borderId="0" applyBorder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0" fontId="22" fillId="0" borderId="0"/>
    <xf numFmtId="49" fontId="2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24" fillId="0" borderId="0" applyBorder="0">
      <alignment vertical="top"/>
    </xf>
    <xf numFmtId="49" fontId="4" fillId="6" borderId="0" applyBorder="0">
      <alignment vertical="top"/>
    </xf>
    <xf numFmtId="49" fontId="4" fillId="0" borderId="0" applyBorder="0">
      <alignment vertical="top"/>
    </xf>
    <xf numFmtId="49" fontId="25" fillId="5" borderId="0" applyBorder="0">
      <alignment vertical="top"/>
    </xf>
    <xf numFmtId="49" fontId="24" fillId="0" borderId="0" applyBorder="0">
      <alignment vertical="top"/>
    </xf>
    <xf numFmtId="0" fontId="26" fillId="0" borderId="0"/>
    <xf numFmtId="49" fontId="24" fillId="0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0" fontId="22" fillId="0" borderId="0"/>
  </cellStyleXfs>
  <cellXfs count="93">
    <xf numFmtId="0" fontId="0" fillId="0" borderId="0" xfId="0"/>
    <xf numFmtId="0" fontId="4" fillId="0" borderId="6" xfId="2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27" fillId="0" borderId="0" xfId="76" applyFont="1" applyFill="1" applyBorder="1" applyAlignment="1" applyProtection="1">
      <alignment horizontal="left" vertical="center" wrapText="1" indent="1"/>
    </xf>
    <xf numFmtId="0" fontId="27" fillId="0" borderId="0" xfId="76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4" fontId="33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30" fillId="0" borderId="6" xfId="0" applyFont="1" applyFill="1" applyBorder="1" applyAlignment="1">
      <alignment vertical="center" wrapText="1"/>
    </xf>
    <xf numFmtId="169" fontId="30" fillId="0" borderId="6" xfId="0" applyNumberFormat="1" applyFont="1" applyBorder="1" applyAlignment="1">
      <alignment vertical="center"/>
    </xf>
    <xf numFmtId="2" fontId="30" fillId="0" borderId="6" xfId="0" applyNumberFormat="1" applyFont="1" applyBorder="1" applyAlignment="1">
      <alignment vertical="center"/>
    </xf>
    <xf numFmtId="3" fontId="30" fillId="0" borderId="6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9" fontId="30" fillId="7" borderId="6" xfId="0" applyNumberFormat="1" applyFont="1" applyFill="1" applyBorder="1" applyAlignment="1">
      <alignment vertical="center"/>
    </xf>
    <xf numFmtId="4" fontId="30" fillId="0" borderId="6" xfId="0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30" fillId="0" borderId="6" xfId="0" applyNumberFormat="1" applyFont="1" applyBorder="1" applyAlignment="1">
      <alignment vertical="center"/>
    </xf>
    <xf numFmtId="4" fontId="37" fillId="7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30" fillId="0" borderId="20" xfId="0" applyNumberFormat="1" applyFont="1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169" fontId="30" fillId="0" borderId="21" xfId="0" applyNumberFormat="1" applyFont="1" applyBorder="1" applyAlignment="1">
      <alignment vertical="center"/>
    </xf>
    <xf numFmtId="2" fontId="30" fillId="0" borderId="21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169" fontId="30" fillId="0" borderId="0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169" fontId="38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4" fillId="0" borderId="6" xfId="1" applyFont="1" applyFill="1" applyBorder="1" applyAlignment="1" applyProtection="1">
      <alignment horizontal="center" vertical="center" wrapText="1"/>
    </xf>
    <xf numFmtId="0" fontId="27" fillId="0" borderId="7" xfId="76" applyFont="1" applyFill="1" applyBorder="1" applyAlignment="1" applyProtection="1">
      <alignment horizontal="left" vertical="center" wrapText="1" indent="1"/>
    </xf>
    <xf numFmtId="0" fontId="27" fillId="0" borderId="1" xfId="76" applyFont="1" applyFill="1" applyBorder="1" applyAlignment="1" applyProtection="1">
      <alignment horizontal="left" vertical="center" wrapText="1" indent="1"/>
    </xf>
    <xf numFmtId="0" fontId="27" fillId="0" borderId="8" xfId="76" applyFont="1" applyFill="1" applyBorder="1" applyAlignment="1" applyProtection="1">
      <alignment horizontal="left" vertical="center" wrapText="1" indent="1"/>
    </xf>
    <xf numFmtId="0" fontId="4" fillId="0" borderId="6" xfId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 wrapText="1"/>
    </xf>
    <xf numFmtId="49" fontId="4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>
      <alignment horizontal="left" wrapText="1"/>
    </xf>
    <xf numFmtId="14" fontId="0" fillId="0" borderId="6" xfId="0" applyNumberForma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4" fontId="34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/>
    </xf>
  </cellXfs>
  <cellStyles count="77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Гиперссылка 2" xfId="32"/>
    <cellStyle name="Гиперссылка 2 2" xfId="33"/>
    <cellStyle name="Гиперссылка 3" xfId="34"/>
    <cellStyle name="Гиперссылка 4" xfId="35"/>
    <cellStyle name="Гиперссылка 4 2" xfId="36"/>
    <cellStyle name="Гиперссылка 5" xfId="37"/>
    <cellStyle name="Границы" xfId="38"/>
    <cellStyle name="Заголовок" xfId="39"/>
    <cellStyle name="ЗаголовокСтолбца" xfId="2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2 4" xfId="45"/>
    <cellStyle name="Обычный 14" xfId="46"/>
    <cellStyle name="Обычный 14 2" xfId="47"/>
    <cellStyle name="Обычный 14 2 2" xfId="48"/>
    <cellStyle name="Обычный 14 3" xfId="49"/>
    <cellStyle name="Обычный 14 3 2" xfId="50"/>
    <cellStyle name="Обычный 14 4" xfId="51"/>
    <cellStyle name="Обычный 14 4 2" xfId="52"/>
    <cellStyle name="Обычный 14 5" xfId="53"/>
    <cellStyle name="Обычный 14 6" xfId="54"/>
    <cellStyle name="Обычный 14 7" xfId="55"/>
    <cellStyle name="Обычный 14 8" xfId="56"/>
    <cellStyle name="Обычный 14 9" xfId="57"/>
    <cellStyle name="Обычный 15" xfId="58"/>
    <cellStyle name="Обычный 2" xfId="59"/>
    <cellStyle name="Обычный 2 10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3 2 2" xfId="66"/>
    <cellStyle name="Обычный 3 3" xfId="67"/>
    <cellStyle name="Обычный 3 4" xfId="68"/>
    <cellStyle name="Обычный 4" xfId="69"/>
    <cellStyle name="Обычный 5" xfId="70"/>
    <cellStyle name="Обычный 5 2" xfId="71"/>
    <cellStyle name="Обычный 6" xfId="72"/>
    <cellStyle name="Обычный 7" xfId="73"/>
    <cellStyle name="Обычный 8" xfId="74"/>
    <cellStyle name="Обычный 9" xfId="75"/>
    <cellStyle name="Обычный_Мониторинг инвестиций" xfId="1"/>
    <cellStyle name="Обычный_Шаблон по источникам для Модуля Реестр (2)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0;&#1085;&#1074;&#1077;&#1089;&#1090;&#1080;&#1094;&#1080;&#1086;&#1085;&#1085;&#1086;&#1075;&#1086;%20&#1087;&#1083;&#1072;&#1085;&#1080;&#1088;&#1086;&#1074;&#1072;&#1085;&#1080;&#1103;/&#1048;&#1055;%20&#1089;&#1086;&#1073;&#1089;&#1090;&#1074;&#1077;&#1085;&#1085;&#1099;&#1077;%20&#1089;&#1088;&#1077;&#1076;&#1089;&#1090;&#1074;&#1072;/&#1056;&#1072;&#1089;&#1082;&#1088;&#1099;&#1090;&#1080;&#1077;%20&#1080;&#1085;&#1092;&#1086;&#1088;&#1084;&#1072;&#1094;&#1080;&#1080;%20&#1048;&#1055;2019-2023/&#1054;&#1090;&#1095;&#1105;&#1090;&#1099;%20&#1087;&#1086;%20&#1048;&#1055;%20&#1075;&#1086;&#1076;&#1086;&#1074;&#1099;&#1077;/&#1050;&#1086;&#1087;&#1080;&#1103;%20FAS%20JKH%20OPEN%20INFO%20BALANCE%20WARM(v1%200%203)_&#1057;&#1055;&#1073;%20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0;&#1085;&#1074;&#1077;&#1089;&#1090;&#1080;&#1094;&#1080;&#1086;&#1085;&#1085;&#1086;&#1075;&#1086;%20&#1087;&#1083;&#1072;&#1085;&#1080;&#1088;&#1086;&#1074;&#1072;&#1085;&#1080;&#1103;/&#1048;&#1055;%20&#1089;&#1086;&#1073;&#1089;&#1090;&#1074;&#1077;&#1085;&#1085;&#1099;&#1077;%20&#1089;&#1088;&#1077;&#1076;&#1089;&#1090;&#1074;&#1072;/&#1056;&#1072;&#1089;&#1082;&#1088;&#1099;&#1090;&#1080;&#1077;%20&#1080;&#1085;&#1092;&#1086;&#1088;&#1084;&#1072;&#1094;&#1080;&#1080;%20&#1048;&#1055;2019-2023/&#1054;&#1090;&#1095;&#1105;&#1090;&#1099;%20&#1087;&#1086;%20&#1048;&#1055;%20&#1075;&#1086;&#1076;&#1086;&#1074;&#1099;&#1077;/&#1057;&#1090;&#1072;&#1085;&#1076;&#1072;&#1088;&#1090;&#1099;%20&#1054;&#1090;&#1095;&#1105;&#1090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Копия FAS JKH OPEN INFO BALANCE"/>
    </sheetNames>
    <sheetDataSet>
      <sheetData sheetId="0"/>
      <sheetData sheetId="1"/>
      <sheetData sheetId="2">
        <row r="3">
          <cell r="B3" t="str">
            <v>Версия 1.0.3</v>
          </cell>
        </row>
      </sheetData>
      <sheetData sheetId="3"/>
      <sheetData sheetId="4">
        <row r="7">
          <cell r="F7" t="str">
            <v>г.Санкт-Петербург</v>
          </cell>
        </row>
        <row r="14">
          <cell r="F14" t="str">
            <v>04.04.2019</v>
          </cell>
        </row>
        <row r="20">
          <cell r="F20">
            <v>2018</v>
          </cell>
        </row>
        <row r="26">
          <cell r="F26" t="str">
            <v>ГУП "ТЭК СПб"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/>
      <sheetData sheetId="6"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>
            <v>0</v>
          </cell>
        </row>
      </sheetData>
      <sheetData sheetId="7"/>
      <sheetData sheetId="8">
        <row r="23">
          <cell r="G23">
            <v>22</v>
          </cell>
        </row>
        <row r="29">
          <cell r="G29">
            <v>29406668.979899999</v>
          </cell>
        </row>
        <row r="30">
          <cell r="G30">
            <v>36500143.694982506</v>
          </cell>
        </row>
        <row r="86">
          <cell r="G86">
            <v>474026.44300000003</v>
          </cell>
          <cell r="H86">
            <v>0</v>
          </cell>
        </row>
        <row r="87">
          <cell r="G87" t="str">
            <v>отсутствует</v>
          </cell>
          <cell r="H87">
            <v>0</v>
          </cell>
        </row>
        <row r="89">
          <cell r="G89" t="str">
            <v>отсутствует</v>
          </cell>
          <cell r="H8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 t="str">
            <v>город Санкт-Петербург, город Санкт-Петербург (40000000);</v>
          </cell>
        </row>
      </sheetData>
      <sheetData sheetId="60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.5"/>
      <sheetName val="Лист1"/>
    </sheetNames>
    <sheetDataSet>
      <sheetData sheetId="0">
        <row r="20">
          <cell r="W20" t="str">
            <v>y</v>
          </cell>
        </row>
        <row r="21">
          <cell r="W21" t="str">
            <v>i</v>
          </cell>
        </row>
        <row r="23">
          <cell r="W23" t="str">
            <v>y</v>
          </cell>
        </row>
        <row r="24">
          <cell r="W24" t="str">
            <v>i</v>
          </cell>
        </row>
        <row r="25">
          <cell r="W25" t="str">
            <v>i</v>
          </cell>
        </row>
        <row r="26">
          <cell r="W26" t="str">
            <v>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74" sqref="F74"/>
    </sheetView>
  </sheetViews>
  <sheetFormatPr defaultRowHeight="15" outlineLevelRow="1"/>
  <cols>
    <col min="1" max="1" width="7.7109375" style="74" customWidth="1"/>
    <col min="2" max="2" width="35" style="75" customWidth="1"/>
    <col min="3" max="3" width="9.5703125" style="74" customWidth="1"/>
    <col min="4" max="4" width="26.42578125" style="74" customWidth="1"/>
    <col min="5" max="5" width="0" style="74" hidden="1" customWidth="1"/>
    <col min="6" max="6" width="17.28515625" style="74" customWidth="1"/>
    <col min="7" max="7" width="15.7109375" style="74" customWidth="1"/>
    <col min="8" max="18" width="25.7109375" style="74" customWidth="1"/>
    <col min="19" max="16384" width="9.140625" style="75"/>
  </cols>
  <sheetData>
    <row r="1" spans="1:18">
      <c r="A1" s="56" t="s">
        <v>16</v>
      </c>
      <c r="B1" s="57"/>
      <c r="C1" s="57"/>
      <c r="D1" s="58"/>
    </row>
    <row r="2" spans="1:18">
      <c r="A2" s="5"/>
      <c r="B2" s="4"/>
      <c r="C2" s="5"/>
      <c r="D2" s="4"/>
    </row>
    <row r="3" spans="1:18" s="79" customFormat="1">
      <c r="A3" s="76" t="s">
        <v>161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79" customFormat="1" ht="165.75" customHeight="1">
      <c r="A4" s="59" t="s">
        <v>0</v>
      </c>
      <c r="B4" s="59" t="s">
        <v>1</v>
      </c>
      <c r="C4" s="59" t="s">
        <v>17</v>
      </c>
      <c r="D4" s="80" t="s">
        <v>251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s="79" customFormat="1" ht="35.25" customHeight="1">
      <c r="A5" s="59"/>
      <c r="B5" s="59"/>
      <c r="C5" s="59"/>
      <c r="D5" s="1" t="s">
        <v>18</v>
      </c>
      <c r="E5" s="1" t="s">
        <v>19</v>
      </c>
      <c r="F5" s="1" t="s">
        <v>237</v>
      </c>
      <c r="G5" s="1" t="s">
        <v>238</v>
      </c>
      <c r="H5" s="1" t="s">
        <v>234</v>
      </c>
      <c r="I5" s="1" t="s">
        <v>235</v>
      </c>
      <c r="J5" s="1" t="s">
        <v>236</v>
      </c>
      <c r="K5" s="1" t="s">
        <v>239</v>
      </c>
      <c r="L5" s="1" t="s">
        <v>240</v>
      </c>
      <c r="M5" s="1" t="s">
        <v>241</v>
      </c>
      <c r="N5" s="1" t="s">
        <v>242</v>
      </c>
      <c r="O5" s="1" t="s">
        <v>243</v>
      </c>
      <c r="P5" s="1" t="s">
        <v>244</v>
      </c>
      <c r="Q5" s="1" t="s">
        <v>245</v>
      </c>
      <c r="R5" s="1" t="s">
        <v>246</v>
      </c>
    </row>
    <row r="6" spans="1:18" s="79" customFormat="1">
      <c r="A6" s="82" t="s">
        <v>2</v>
      </c>
      <c r="B6" s="82" t="s">
        <v>3</v>
      </c>
      <c r="C6" s="82" t="s">
        <v>20</v>
      </c>
      <c r="D6" s="82" t="s">
        <v>21</v>
      </c>
      <c r="E6" s="82" t="s">
        <v>22</v>
      </c>
      <c r="F6" s="82" t="s">
        <v>23</v>
      </c>
      <c r="G6" s="82" t="s">
        <v>24</v>
      </c>
      <c r="H6" s="82" t="s">
        <v>25</v>
      </c>
      <c r="I6" s="82" t="s">
        <v>26</v>
      </c>
      <c r="J6" s="82" t="s">
        <v>27</v>
      </c>
      <c r="K6" s="82" t="s">
        <v>28</v>
      </c>
      <c r="L6" s="82" t="s">
        <v>29</v>
      </c>
      <c r="M6" s="82" t="s">
        <v>30</v>
      </c>
      <c r="N6" s="82" t="s">
        <v>31</v>
      </c>
      <c r="O6" s="82" t="s">
        <v>32</v>
      </c>
      <c r="P6" s="82"/>
      <c r="Q6" s="82"/>
      <c r="R6" s="82" t="s">
        <v>33</v>
      </c>
    </row>
    <row r="7" spans="1:18" ht="90">
      <c r="A7" s="2">
        <v>1</v>
      </c>
      <c r="B7" s="3" t="s">
        <v>4</v>
      </c>
      <c r="C7" s="55" t="s">
        <v>5</v>
      </c>
      <c r="D7" s="83" t="s">
        <v>250</v>
      </c>
      <c r="E7" s="83"/>
      <c r="F7" s="83" t="s">
        <v>6</v>
      </c>
      <c r="G7" s="83" t="s">
        <v>7</v>
      </c>
      <c r="H7" s="83" t="s">
        <v>8</v>
      </c>
      <c r="I7" s="83" t="s">
        <v>9</v>
      </c>
      <c r="J7" s="83" t="s">
        <v>10</v>
      </c>
      <c r="K7" s="83" t="s">
        <v>11</v>
      </c>
      <c r="L7" s="83" t="s">
        <v>12</v>
      </c>
      <c r="M7" s="83" t="s">
        <v>13</v>
      </c>
      <c r="N7" s="83" t="s">
        <v>14</v>
      </c>
      <c r="O7" s="83" t="s">
        <v>247</v>
      </c>
      <c r="P7" s="83" t="s">
        <v>248</v>
      </c>
      <c r="Q7" s="83" t="s">
        <v>249</v>
      </c>
      <c r="R7" s="83" t="s">
        <v>15</v>
      </c>
    </row>
    <row r="8" spans="1:18" ht="30" outlineLevel="1">
      <c r="A8" s="82">
        <v>2</v>
      </c>
      <c r="B8" s="84" t="s">
        <v>34</v>
      </c>
      <c r="C8" s="82" t="s">
        <v>5</v>
      </c>
      <c r="D8" s="85">
        <v>43448</v>
      </c>
      <c r="E8" s="82" t="s">
        <v>5</v>
      </c>
      <c r="F8" s="82" t="s">
        <v>5</v>
      </c>
      <c r="G8" s="82" t="s">
        <v>5</v>
      </c>
      <c r="H8" s="82" t="s">
        <v>5</v>
      </c>
      <c r="I8" s="82" t="s">
        <v>5</v>
      </c>
      <c r="J8" s="82" t="s">
        <v>5</v>
      </c>
      <c r="K8" s="82" t="s">
        <v>5</v>
      </c>
      <c r="L8" s="82" t="s">
        <v>5</v>
      </c>
      <c r="M8" s="82" t="s">
        <v>5</v>
      </c>
      <c r="N8" s="82" t="s">
        <v>5</v>
      </c>
      <c r="O8" s="82" t="s">
        <v>5</v>
      </c>
      <c r="P8" s="82"/>
      <c r="Q8" s="82"/>
      <c r="R8" s="82" t="s">
        <v>5</v>
      </c>
    </row>
    <row r="9" spans="1:18" ht="30" outlineLevel="1">
      <c r="A9" s="82" t="s">
        <v>35</v>
      </c>
      <c r="B9" s="84" t="s">
        <v>36</v>
      </c>
      <c r="C9" s="82" t="s">
        <v>5</v>
      </c>
      <c r="D9" s="85">
        <v>43815</v>
      </c>
      <c r="E9" s="82" t="s">
        <v>5</v>
      </c>
      <c r="F9" s="82" t="s">
        <v>5</v>
      </c>
      <c r="G9" s="82" t="s">
        <v>5</v>
      </c>
      <c r="H9" s="82" t="s">
        <v>5</v>
      </c>
      <c r="I9" s="82" t="s">
        <v>5</v>
      </c>
      <c r="J9" s="82" t="s">
        <v>5</v>
      </c>
      <c r="K9" s="82" t="s">
        <v>5</v>
      </c>
      <c r="L9" s="82" t="s">
        <v>5</v>
      </c>
      <c r="M9" s="82" t="s">
        <v>5</v>
      </c>
      <c r="N9" s="82" t="s">
        <v>5</v>
      </c>
      <c r="O9" s="82" t="s">
        <v>5</v>
      </c>
      <c r="P9" s="82"/>
      <c r="Q9" s="82"/>
      <c r="R9" s="82" t="s">
        <v>5</v>
      </c>
    </row>
    <row r="10" spans="1:18" ht="60" outlineLevel="1">
      <c r="A10" s="82" t="s">
        <v>20</v>
      </c>
      <c r="B10" s="84" t="s">
        <v>37</v>
      </c>
      <c r="C10" s="82" t="s">
        <v>5</v>
      </c>
      <c r="D10" s="86" t="s">
        <v>38</v>
      </c>
      <c r="E10" s="82" t="s">
        <v>5</v>
      </c>
      <c r="F10" s="82" t="s">
        <v>5</v>
      </c>
      <c r="G10" s="82" t="s">
        <v>5</v>
      </c>
      <c r="H10" s="82" t="s">
        <v>5</v>
      </c>
      <c r="I10" s="82" t="s">
        <v>5</v>
      </c>
      <c r="J10" s="82" t="s">
        <v>5</v>
      </c>
      <c r="K10" s="82" t="s">
        <v>5</v>
      </c>
      <c r="L10" s="82" t="s">
        <v>5</v>
      </c>
      <c r="M10" s="82" t="s">
        <v>5</v>
      </c>
      <c r="N10" s="82" t="s">
        <v>5</v>
      </c>
      <c r="O10" s="82" t="s">
        <v>5</v>
      </c>
      <c r="P10" s="82"/>
      <c r="Q10" s="82"/>
      <c r="R10" s="82" t="s">
        <v>5</v>
      </c>
    </row>
    <row r="11" spans="1:18" ht="30" outlineLevel="1">
      <c r="A11" s="82" t="s">
        <v>21</v>
      </c>
      <c r="B11" s="84" t="s">
        <v>39</v>
      </c>
      <c r="C11" s="82" t="s">
        <v>5</v>
      </c>
      <c r="D11" s="82" t="s">
        <v>40</v>
      </c>
      <c r="E11" s="82" t="s">
        <v>5</v>
      </c>
      <c r="F11" s="82" t="s">
        <v>5</v>
      </c>
      <c r="G11" s="82" t="s">
        <v>5</v>
      </c>
      <c r="H11" s="82" t="s">
        <v>5</v>
      </c>
      <c r="I11" s="82" t="s">
        <v>5</v>
      </c>
      <c r="J11" s="82" t="s">
        <v>5</v>
      </c>
      <c r="K11" s="82" t="s">
        <v>5</v>
      </c>
      <c r="L11" s="82" t="s">
        <v>5</v>
      </c>
      <c r="M11" s="82" t="s">
        <v>5</v>
      </c>
      <c r="N11" s="82" t="s">
        <v>5</v>
      </c>
      <c r="O11" s="82" t="s">
        <v>5</v>
      </c>
      <c r="P11" s="82"/>
      <c r="Q11" s="82"/>
      <c r="R11" s="82" t="s">
        <v>5</v>
      </c>
    </row>
    <row r="12" spans="1:18" ht="120" outlineLevel="1">
      <c r="A12" s="82" t="s">
        <v>41</v>
      </c>
      <c r="B12" s="84" t="s">
        <v>42</v>
      </c>
      <c r="C12" s="82" t="s">
        <v>5</v>
      </c>
      <c r="D12" s="86" t="s">
        <v>43</v>
      </c>
      <c r="E12" s="82" t="s">
        <v>5</v>
      </c>
      <c r="F12" s="82" t="s">
        <v>5</v>
      </c>
      <c r="G12" s="82" t="s">
        <v>5</v>
      </c>
      <c r="H12" s="82" t="s">
        <v>5</v>
      </c>
      <c r="I12" s="82" t="s">
        <v>5</v>
      </c>
      <c r="J12" s="82" t="s">
        <v>5</v>
      </c>
      <c r="K12" s="82" t="s">
        <v>5</v>
      </c>
      <c r="L12" s="82" t="s">
        <v>5</v>
      </c>
      <c r="M12" s="82" t="s">
        <v>5</v>
      </c>
      <c r="N12" s="82" t="s">
        <v>5</v>
      </c>
      <c r="O12" s="82" t="s">
        <v>5</v>
      </c>
      <c r="P12" s="82"/>
      <c r="Q12" s="82"/>
      <c r="R12" s="82" t="s">
        <v>5</v>
      </c>
    </row>
    <row r="13" spans="1:18" ht="45" outlineLevel="1">
      <c r="A13" s="82" t="s">
        <v>44</v>
      </c>
      <c r="B13" s="84" t="s">
        <v>45</v>
      </c>
      <c r="C13" s="82" t="s">
        <v>5</v>
      </c>
      <c r="D13" s="85">
        <v>43466</v>
      </c>
      <c r="E13" s="82"/>
      <c r="F13" s="85">
        <v>43466</v>
      </c>
      <c r="G13" s="85">
        <v>43466</v>
      </c>
      <c r="H13" s="85">
        <v>43466</v>
      </c>
      <c r="I13" s="85">
        <v>43466</v>
      </c>
      <c r="J13" s="85">
        <v>43466</v>
      </c>
      <c r="K13" s="85">
        <v>43466</v>
      </c>
      <c r="L13" s="85">
        <v>43466</v>
      </c>
      <c r="M13" s="85">
        <v>43466</v>
      </c>
      <c r="N13" s="85">
        <v>43466</v>
      </c>
      <c r="O13" s="85">
        <v>43466</v>
      </c>
      <c r="P13" s="85">
        <v>43466</v>
      </c>
      <c r="Q13" s="85">
        <v>43466</v>
      </c>
      <c r="R13" s="85">
        <v>43466</v>
      </c>
    </row>
    <row r="14" spans="1:18" ht="45" outlineLevel="1">
      <c r="A14" s="82" t="s">
        <v>46</v>
      </c>
      <c r="B14" s="84" t="s">
        <v>47</v>
      </c>
      <c r="C14" s="82" t="s">
        <v>5</v>
      </c>
      <c r="D14" s="85">
        <v>45291</v>
      </c>
      <c r="E14" s="82"/>
      <c r="F14" s="85">
        <v>45291</v>
      </c>
      <c r="G14" s="85">
        <v>45291</v>
      </c>
      <c r="H14" s="85">
        <v>45291</v>
      </c>
      <c r="I14" s="85">
        <v>45291</v>
      </c>
      <c r="J14" s="85">
        <v>45291</v>
      </c>
      <c r="K14" s="85">
        <v>45291</v>
      </c>
      <c r="L14" s="85">
        <v>45291</v>
      </c>
      <c r="M14" s="85">
        <v>45291</v>
      </c>
      <c r="N14" s="85">
        <v>45291</v>
      </c>
      <c r="O14" s="85">
        <v>45291</v>
      </c>
      <c r="P14" s="85">
        <v>45291</v>
      </c>
      <c r="Q14" s="85">
        <v>45291</v>
      </c>
      <c r="R14" s="85">
        <v>45291</v>
      </c>
    </row>
    <row r="15" spans="1:18" ht="120" outlineLevel="1">
      <c r="A15" s="82" t="s">
        <v>48</v>
      </c>
      <c r="B15" s="87" t="s">
        <v>49</v>
      </c>
      <c r="C15" s="82" t="s">
        <v>50</v>
      </c>
      <c r="D15" s="88">
        <f>SUM(F15:R15)</f>
        <v>8532213.089493325</v>
      </c>
      <c r="E15" s="88">
        <v>0</v>
      </c>
      <c r="F15" s="88">
        <f>F16</f>
        <v>127345.44166666668</v>
      </c>
      <c r="G15" s="88">
        <f t="shared" ref="G15:R15" si="0">G16</f>
        <v>599070.55999999982</v>
      </c>
      <c r="H15" s="88">
        <f t="shared" si="0"/>
        <v>127726.82600000003</v>
      </c>
      <c r="I15" s="88">
        <f t="shared" si="0"/>
        <v>10172.09</v>
      </c>
      <c r="J15" s="88">
        <f t="shared" si="0"/>
        <v>6031406.6915466599</v>
      </c>
      <c r="K15" s="88">
        <f t="shared" si="0"/>
        <v>312656.43</v>
      </c>
      <c r="L15" s="88">
        <f t="shared" si="0"/>
        <v>4519.72</v>
      </c>
      <c r="M15" s="88">
        <f t="shared" si="0"/>
        <v>862118.57027999987</v>
      </c>
      <c r="N15" s="88">
        <f t="shared" si="0"/>
        <v>11.93</v>
      </c>
      <c r="O15" s="88">
        <f t="shared" si="0"/>
        <v>12570.78</v>
      </c>
      <c r="P15" s="88">
        <f t="shared" si="0"/>
        <v>144359.1</v>
      </c>
      <c r="Q15" s="88">
        <f t="shared" si="0"/>
        <v>300254.95</v>
      </c>
      <c r="R15" s="88">
        <f t="shared" si="0"/>
        <v>0</v>
      </c>
    </row>
    <row r="16" spans="1:18" outlineLevel="1">
      <c r="A16" s="82" t="s">
        <v>51</v>
      </c>
      <c r="B16" s="87">
        <v>2019</v>
      </c>
      <c r="C16" s="82" t="s">
        <v>50</v>
      </c>
      <c r="D16" s="88">
        <f>SUM(F16:R16)</f>
        <v>8532213.089493325</v>
      </c>
      <c r="E16" s="88">
        <v>0</v>
      </c>
      <c r="F16" s="89">
        <f>F17+F18+F19</f>
        <v>127345.44166666668</v>
      </c>
      <c r="G16" s="89">
        <f t="shared" ref="G16:R16" si="1">G17+G18+G19</f>
        <v>599070.55999999982</v>
      </c>
      <c r="H16" s="89">
        <f t="shared" si="1"/>
        <v>127726.82600000003</v>
      </c>
      <c r="I16" s="89">
        <f t="shared" si="1"/>
        <v>10172.09</v>
      </c>
      <c r="J16" s="89">
        <f t="shared" si="1"/>
        <v>6031406.6915466599</v>
      </c>
      <c r="K16" s="89">
        <f t="shared" si="1"/>
        <v>312656.43</v>
      </c>
      <c r="L16" s="89">
        <f t="shared" si="1"/>
        <v>4519.72</v>
      </c>
      <c r="M16" s="89">
        <f t="shared" si="1"/>
        <v>862118.57027999987</v>
      </c>
      <c r="N16" s="89">
        <f t="shared" si="1"/>
        <v>11.93</v>
      </c>
      <c r="O16" s="89">
        <f t="shared" si="1"/>
        <v>12570.78</v>
      </c>
      <c r="P16" s="89">
        <f t="shared" si="1"/>
        <v>144359.1</v>
      </c>
      <c r="Q16" s="89">
        <f t="shared" si="1"/>
        <v>300254.95</v>
      </c>
      <c r="R16" s="89">
        <f t="shared" si="1"/>
        <v>0</v>
      </c>
    </row>
    <row r="17" spans="1:18" outlineLevel="1">
      <c r="A17" s="82" t="s">
        <v>52</v>
      </c>
      <c r="B17" s="87" t="s">
        <v>53</v>
      </c>
      <c r="C17" s="82" t="s">
        <v>50</v>
      </c>
      <c r="D17" s="88">
        <f t="shared" ref="D17:D19" si="2">SUM(F17:R17)</f>
        <v>3466300.9878266603</v>
      </c>
      <c r="E17" s="88"/>
      <c r="F17" s="88">
        <v>0</v>
      </c>
      <c r="G17" s="88">
        <v>0</v>
      </c>
      <c r="H17" s="88">
        <v>127726.82600000003</v>
      </c>
      <c r="I17" s="88">
        <v>10172.09</v>
      </c>
      <c r="J17" s="88">
        <f>6031406.69154666-J19</f>
        <v>2075786.6915466599</v>
      </c>
      <c r="K17" s="88">
        <v>77735.53</v>
      </c>
      <c r="L17" s="88">
        <v>4519.72</v>
      </c>
      <c r="M17" s="88">
        <f>862118.57028-M19</f>
        <v>713163.37027999992</v>
      </c>
      <c r="N17" s="88">
        <v>11.93</v>
      </c>
      <c r="O17" s="88">
        <v>12570.78</v>
      </c>
      <c r="P17" s="88">
        <v>144359.1</v>
      </c>
      <c r="Q17" s="88">
        <v>300254.95</v>
      </c>
      <c r="R17" s="88">
        <v>0</v>
      </c>
    </row>
    <row r="18" spans="1:18" ht="30" outlineLevel="1">
      <c r="A18" s="82" t="s">
        <v>54</v>
      </c>
      <c r="B18" s="87" t="s">
        <v>55</v>
      </c>
      <c r="C18" s="82" t="s">
        <v>50</v>
      </c>
      <c r="D18" s="88">
        <f t="shared" si="2"/>
        <v>726416.00166666647</v>
      </c>
      <c r="E18" s="88"/>
      <c r="F18" s="88">
        <v>127345.44166666668</v>
      </c>
      <c r="G18" s="88">
        <v>599070.55999999982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/>
      <c r="Q18" s="88"/>
      <c r="R18" s="88">
        <v>0</v>
      </c>
    </row>
    <row r="19" spans="1:18" ht="30" outlineLevel="1">
      <c r="A19" s="82" t="s">
        <v>56</v>
      </c>
      <c r="B19" s="87" t="s">
        <v>57</v>
      </c>
      <c r="C19" s="82" t="s">
        <v>50</v>
      </c>
      <c r="D19" s="88">
        <f t="shared" si="2"/>
        <v>4339496.0999999996</v>
      </c>
      <c r="E19" s="88"/>
      <c r="F19" s="88"/>
      <c r="G19" s="88">
        <v>0</v>
      </c>
      <c r="H19" s="88">
        <v>0</v>
      </c>
      <c r="I19" s="88">
        <v>0</v>
      </c>
      <c r="J19" s="88">
        <v>3955620</v>
      </c>
      <c r="K19" s="88">
        <v>234920.9</v>
      </c>
      <c r="L19" s="88">
        <v>0</v>
      </c>
      <c r="M19" s="88">
        <v>148955.20000000001</v>
      </c>
      <c r="N19" s="88">
        <v>0</v>
      </c>
      <c r="O19" s="88">
        <v>0</v>
      </c>
      <c r="P19" s="88"/>
      <c r="Q19" s="88"/>
      <c r="R19" s="88">
        <v>0</v>
      </c>
    </row>
    <row r="20" spans="1:18" ht="30" outlineLevel="1">
      <c r="A20" s="82" t="s">
        <v>58</v>
      </c>
      <c r="B20" s="84" t="s">
        <v>59</v>
      </c>
      <c r="C20" s="82" t="s">
        <v>5</v>
      </c>
      <c r="D20" s="88" t="s">
        <v>5</v>
      </c>
      <c r="E20" s="88" t="s">
        <v>5</v>
      </c>
      <c r="F20" s="88" t="s">
        <v>5</v>
      </c>
      <c r="G20" s="88" t="s">
        <v>5</v>
      </c>
      <c r="H20" s="88" t="s">
        <v>5</v>
      </c>
      <c r="I20" s="88" t="s">
        <v>5</v>
      </c>
      <c r="J20" s="88" t="s">
        <v>5</v>
      </c>
      <c r="K20" s="88" t="s">
        <v>5</v>
      </c>
      <c r="L20" s="88" t="s">
        <v>5</v>
      </c>
      <c r="M20" s="88" t="s">
        <v>5</v>
      </c>
      <c r="N20" s="88" t="s">
        <v>5</v>
      </c>
      <c r="O20" s="88" t="s">
        <v>5</v>
      </c>
      <c r="P20" s="88"/>
      <c r="Q20" s="88"/>
      <c r="R20" s="88" t="s">
        <v>5</v>
      </c>
    </row>
    <row r="21" spans="1:18" outlineLevel="1">
      <c r="A21" s="82" t="s">
        <v>60</v>
      </c>
      <c r="B21" s="84" t="s">
        <v>61</v>
      </c>
      <c r="C21" s="82" t="s">
        <v>5</v>
      </c>
      <c r="D21" s="88" t="s">
        <v>5</v>
      </c>
      <c r="E21" s="88" t="s">
        <v>5</v>
      </c>
      <c r="F21" s="88" t="s">
        <v>5</v>
      </c>
      <c r="G21" s="88" t="s">
        <v>5</v>
      </c>
      <c r="H21" s="88" t="s">
        <v>5</v>
      </c>
      <c r="I21" s="88" t="s">
        <v>5</v>
      </c>
      <c r="J21" s="88" t="s">
        <v>5</v>
      </c>
      <c r="K21" s="88" t="s">
        <v>5</v>
      </c>
      <c r="L21" s="88" t="s">
        <v>5</v>
      </c>
      <c r="M21" s="88" t="s">
        <v>5</v>
      </c>
      <c r="N21" s="88" t="s">
        <v>5</v>
      </c>
      <c r="O21" s="88" t="s">
        <v>5</v>
      </c>
      <c r="P21" s="88"/>
      <c r="Q21" s="88"/>
      <c r="R21" s="88" t="s">
        <v>5</v>
      </c>
    </row>
    <row r="22" spans="1:18" outlineLevel="1">
      <c r="A22" s="82" t="s">
        <v>62</v>
      </c>
      <c r="B22" s="84" t="s">
        <v>63</v>
      </c>
      <c r="C22" s="82" t="s">
        <v>64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outlineLevel="1">
      <c r="A23" s="82" t="s">
        <v>65</v>
      </c>
      <c r="B23" s="84" t="s">
        <v>66</v>
      </c>
      <c r="C23" s="82" t="s">
        <v>64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30" outlineLevel="1">
      <c r="A24" s="82" t="s">
        <v>67</v>
      </c>
      <c r="B24" s="84" t="s">
        <v>68</v>
      </c>
      <c r="C24" s="82" t="s">
        <v>5</v>
      </c>
      <c r="D24" s="88" t="s">
        <v>5</v>
      </c>
      <c r="E24" s="88" t="s">
        <v>5</v>
      </c>
      <c r="F24" s="88" t="s">
        <v>5</v>
      </c>
      <c r="G24" s="88" t="s">
        <v>5</v>
      </c>
      <c r="H24" s="88" t="s">
        <v>5</v>
      </c>
      <c r="I24" s="88" t="s">
        <v>5</v>
      </c>
      <c r="J24" s="88" t="s">
        <v>5</v>
      </c>
      <c r="K24" s="88" t="s">
        <v>5</v>
      </c>
      <c r="L24" s="88" t="s">
        <v>5</v>
      </c>
      <c r="M24" s="88" t="s">
        <v>5</v>
      </c>
      <c r="N24" s="88" t="s">
        <v>5</v>
      </c>
      <c r="O24" s="88" t="s">
        <v>5</v>
      </c>
      <c r="P24" s="88"/>
      <c r="Q24" s="88"/>
      <c r="R24" s="88" t="s">
        <v>5</v>
      </c>
    </row>
    <row r="25" spans="1:18" outlineLevel="1">
      <c r="A25" s="82" t="s">
        <v>69</v>
      </c>
      <c r="B25" s="84" t="s">
        <v>63</v>
      </c>
      <c r="C25" s="82" t="s">
        <v>70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1:18" outlineLevel="1">
      <c r="A26" s="82" t="s">
        <v>71</v>
      </c>
      <c r="B26" s="84" t="s">
        <v>66</v>
      </c>
      <c r="C26" s="82" t="s">
        <v>70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45" outlineLevel="1">
      <c r="A27" s="82" t="s">
        <v>72</v>
      </c>
      <c r="B27" s="84" t="s">
        <v>73</v>
      </c>
      <c r="C27" s="82" t="s">
        <v>5</v>
      </c>
      <c r="D27" s="88" t="s">
        <v>5</v>
      </c>
      <c r="E27" s="88" t="s">
        <v>5</v>
      </c>
      <c r="F27" s="88" t="s">
        <v>5</v>
      </c>
      <c r="G27" s="88" t="s">
        <v>5</v>
      </c>
      <c r="H27" s="88" t="s">
        <v>5</v>
      </c>
      <c r="I27" s="88" t="s">
        <v>5</v>
      </c>
      <c r="J27" s="88" t="s">
        <v>5</v>
      </c>
      <c r="K27" s="88" t="s">
        <v>5</v>
      </c>
      <c r="L27" s="88" t="s">
        <v>5</v>
      </c>
      <c r="M27" s="88" t="s">
        <v>5</v>
      </c>
      <c r="N27" s="88" t="s">
        <v>5</v>
      </c>
      <c r="O27" s="88" t="s">
        <v>5</v>
      </c>
      <c r="P27" s="88"/>
      <c r="Q27" s="88"/>
      <c r="R27" s="88" t="s">
        <v>5</v>
      </c>
    </row>
    <row r="28" spans="1:18" ht="30" outlineLevel="1">
      <c r="A28" s="82" t="s">
        <v>74</v>
      </c>
      <c r="B28" s="84" t="s">
        <v>63</v>
      </c>
      <c r="C28" s="82" t="s">
        <v>75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30" outlineLevel="1">
      <c r="A29" s="82" t="s">
        <v>76</v>
      </c>
      <c r="B29" s="84" t="s">
        <v>66</v>
      </c>
      <c r="C29" s="82" t="s">
        <v>75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30" outlineLevel="1">
      <c r="A30" s="82" t="s">
        <v>77</v>
      </c>
      <c r="B30" s="84" t="s">
        <v>78</v>
      </c>
      <c r="C30" s="82" t="s">
        <v>5</v>
      </c>
      <c r="D30" s="88"/>
      <c r="E30" s="88" t="s">
        <v>5</v>
      </c>
      <c r="F30" s="88" t="s">
        <v>5</v>
      </c>
      <c r="G30" s="88" t="s">
        <v>5</v>
      </c>
      <c r="H30" s="88" t="s">
        <v>5</v>
      </c>
      <c r="I30" s="88" t="s">
        <v>5</v>
      </c>
      <c r="J30" s="88" t="s">
        <v>5</v>
      </c>
      <c r="K30" s="88" t="s">
        <v>5</v>
      </c>
      <c r="L30" s="88" t="s">
        <v>5</v>
      </c>
      <c r="M30" s="88" t="s">
        <v>5</v>
      </c>
      <c r="N30" s="88" t="s">
        <v>5</v>
      </c>
      <c r="O30" s="88" t="s">
        <v>5</v>
      </c>
      <c r="P30" s="88"/>
      <c r="Q30" s="88"/>
      <c r="R30" s="88" t="s">
        <v>5</v>
      </c>
    </row>
    <row r="31" spans="1:18" outlineLevel="1">
      <c r="A31" s="82" t="s">
        <v>79</v>
      </c>
      <c r="B31" s="84" t="s">
        <v>63</v>
      </c>
      <c r="C31" s="82" t="s">
        <v>80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outlineLevel="1">
      <c r="A32" s="82" t="s">
        <v>81</v>
      </c>
      <c r="B32" s="84" t="s">
        <v>66</v>
      </c>
      <c r="C32" s="82" t="s">
        <v>80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outlineLevel="1">
      <c r="A33" s="82" t="s">
        <v>82</v>
      </c>
      <c r="B33" s="84" t="s">
        <v>83</v>
      </c>
      <c r="C33" s="82" t="s">
        <v>5</v>
      </c>
      <c r="D33" s="88"/>
      <c r="E33" s="88" t="s">
        <v>5</v>
      </c>
      <c r="F33" s="88" t="s">
        <v>5</v>
      </c>
      <c r="G33" s="88" t="s">
        <v>5</v>
      </c>
      <c r="H33" s="88" t="s">
        <v>5</v>
      </c>
      <c r="I33" s="88" t="s">
        <v>5</v>
      </c>
      <c r="J33" s="88" t="s">
        <v>5</v>
      </c>
      <c r="K33" s="88" t="s">
        <v>5</v>
      </c>
      <c r="L33" s="88" t="s">
        <v>5</v>
      </c>
      <c r="M33" s="88" t="s">
        <v>5</v>
      </c>
      <c r="N33" s="88" t="s">
        <v>5</v>
      </c>
      <c r="O33" s="88" t="s">
        <v>5</v>
      </c>
      <c r="P33" s="88"/>
      <c r="Q33" s="88"/>
      <c r="R33" s="88" t="s">
        <v>5</v>
      </c>
    </row>
    <row r="34" spans="1:18" outlineLevel="1">
      <c r="A34" s="82" t="s">
        <v>84</v>
      </c>
      <c r="B34" s="84" t="s">
        <v>63</v>
      </c>
      <c r="C34" s="82" t="s">
        <v>85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outlineLevel="1">
      <c r="A35" s="82" t="s">
        <v>86</v>
      </c>
      <c r="B35" s="84" t="s">
        <v>66</v>
      </c>
      <c r="C35" s="82" t="s">
        <v>85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30" outlineLevel="1">
      <c r="A36" s="82" t="s">
        <v>87</v>
      </c>
      <c r="B36" s="84" t="s">
        <v>88</v>
      </c>
      <c r="C36" s="82" t="s">
        <v>5</v>
      </c>
      <c r="D36" s="88"/>
      <c r="E36" s="88" t="s">
        <v>5</v>
      </c>
      <c r="F36" s="88" t="s">
        <v>5</v>
      </c>
      <c r="G36" s="88" t="s">
        <v>5</v>
      </c>
      <c r="H36" s="88" t="s">
        <v>5</v>
      </c>
      <c r="I36" s="88" t="s">
        <v>5</v>
      </c>
      <c r="J36" s="88" t="s">
        <v>5</v>
      </c>
      <c r="K36" s="88" t="s">
        <v>5</v>
      </c>
      <c r="L36" s="88" t="s">
        <v>5</v>
      </c>
      <c r="M36" s="88" t="s">
        <v>5</v>
      </c>
      <c r="N36" s="88" t="s">
        <v>5</v>
      </c>
      <c r="O36" s="88" t="s">
        <v>5</v>
      </c>
      <c r="P36" s="88"/>
      <c r="Q36" s="88"/>
      <c r="R36" s="88" t="s">
        <v>5</v>
      </c>
    </row>
    <row r="37" spans="1:18" outlineLevel="1">
      <c r="A37" s="82" t="s">
        <v>89</v>
      </c>
      <c r="B37" s="84" t="s">
        <v>63</v>
      </c>
      <c r="C37" s="82" t="s">
        <v>80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outlineLevel="1">
      <c r="A38" s="82" t="s">
        <v>90</v>
      </c>
      <c r="B38" s="84" t="s">
        <v>66</v>
      </c>
      <c r="C38" s="82" t="s">
        <v>80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30" outlineLevel="1">
      <c r="A39" s="82" t="s">
        <v>91</v>
      </c>
      <c r="B39" s="84" t="s">
        <v>92</v>
      </c>
      <c r="C39" s="82" t="s">
        <v>5</v>
      </c>
      <c r="D39" s="88"/>
      <c r="E39" s="88" t="s">
        <v>5</v>
      </c>
      <c r="F39" s="88" t="s">
        <v>5</v>
      </c>
      <c r="G39" s="88" t="s">
        <v>5</v>
      </c>
      <c r="H39" s="88" t="s">
        <v>5</v>
      </c>
      <c r="I39" s="88" t="s">
        <v>5</v>
      </c>
      <c r="J39" s="88" t="s">
        <v>5</v>
      </c>
      <c r="K39" s="88" t="s">
        <v>5</v>
      </c>
      <c r="L39" s="88" t="s">
        <v>5</v>
      </c>
      <c r="M39" s="88" t="s">
        <v>5</v>
      </c>
      <c r="N39" s="88" t="s">
        <v>5</v>
      </c>
      <c r="O39" s="88" t="s">
        <v>5</v>
      </c>
      <c r="P39" s="88"/>
      <c r="Q39" s="88"/>
      <c r="R39" s="88" t="s">
        <v>5</v>
      </c>
    </row>
    <row r="40" spans="1:18" outlineLevel="1">
      <c r="A40" s="82" t="s">
        <v>93</v>
      </c>
      <c r="B40" s="84" t="s">
        <v>63</v>
      </c>
      <c r="C40" s="82" t="s">
        <v>80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outlineLevel="1">
      <c r="A41" s="82" t="s">
        <v>94</v>
      </c>
      <c r="B41" s="84" t="s">
        <v>66</v>
      </c>
      <c r="C41" s="82" t="s">
        <v>80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30" outlineLevel="1">
      <c r="A42" s="82" t="s">
        <v>95</v>
      </c>
      <c r="B42" s="84" t="s">
        <v>96</v>
      </c>
      <c r="C42" s="82" t="s">
        <v>5</v>
      </c>
      <c r="D42" s="88"/>
      <c r="E42" s="88" t="s">
        <v>5</v>
      </c>
      <c r="F42" s="88" t="s">
        <v>5</v>
      </c>
      <c r="G42" s="88" t="s">
        <v>5</v>
      </c>
      <c r="H42" s="88" t="s">
        <v>5</v>
      </c>
      <c r="I42" s="88" t="s">
        <v>5</v>
      </c>
      <c r="J42" s="88" t="s">
        <v>5</v>
      </c>
      <c r="K42" s="88" t="s">
        <v>5</v>
      </c>
      <c r="L42" s="88" t="s">
        <v>5</v>
      </c>
      <c r="M42" s="88" t="s">
        <v>5</v>
      </c>
      <c r="N42" s="88" t="s">
        <v>5</v>
      </c>
      <c r="O42" s="88" t="s">
        <v>5</v>
      </c>
      <c r="P42" s="88"/>
      <c r="Q42" s="88"/>
      <c r="R42" s="88" t="s">
        <v>5</v>
      </c>
    </row>
    <row r="43" spans="1:18" outlineLevel="1">
      <c r="A43" s="82" t="s">
        <v>97</v>
      </c>
      <c r="B43" s="84" t="s">
        <v>63</v>
      </c>
      <c r="C43" s="82" t="s">
        <v>80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outlineLevel="1">
      <c r="A44" s="82" t="s">
        <v>98</v>
      </c>
      <c r="B44" s="84" t="s">
        <v>66</v>
      </c>
      <c r="C44" s="82" t="s">
        <v>80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30" outlineLevel="1">
      <c r="A45" s="82" t="s">
        <v>99</v>
      </c>
      <c r="B45" s="84" t="s">
        <v>100</v>
      </c>
      <c r="C45" s="82" t="s">
        <v>5</v>
      </c>
      <c r="D45" s="88"/>
      <c r="E45" s="88" t="s">
        <v>5</v>
      </c>
      <c r="F45" s="88" t="s">
        <v>5</v>
      </c>
      <c r="G45" s="88" t="s">
        <v>5</v>
      </c>
      <c r="H45" s="88" t="s">
        <v>5</v>
      </c>
      <c r="I45" s="88" t="s">
        <v>5</v>
      </c>
      <c r="J45" s="88" t="s">
        <v>5</v>
      </c>
      <c r="K45" s="88" t="s">
        <v>5</v>
      </c>
      <c r="L45" s="88" t="s">
        <v>5</v>
      </c>
      <c r="M45" s="88" t="s">
        <v>5</v>
      </c>
      <c r="N45" s="88" t="s">
        <v>5</v>
      </c>
      <c r="O45" s="88" t="s">
        <v>5</v>
      </c>
      <c r="P45" s="88"/>
      <c r="Q45" s="88"/>
      <c r="R45" s="88" t="s">
        <v>5</v>
      </c>
    </row>
    <row r="46" spans="1:18" outlineLevel="1">
      <c r="A46" s="82" t="s">
        <v>101</v>
      </c>
      <c r="B46" s="84" t="s">
        <v>63</v>
      </c>
      <c r="C46" s="82" t="s">
        <v>80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outlineLevel="1">
      <c r="A47" s="82" t="s">
        <v>102</v>
      </c>
      <c r="B47" s="84" t="s">
        <v>66</v>
      </c>
      <c r="C47" s="82" t="s">
        <v>80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30" outlineLevel="1">
      <c r="A48" s="82" t="s">
        <v>103</v>
      </c>
      <c r="B48" s="84" t="s">
        <v>104</v>
      </c>
      <c r="C48" s="82" t="s">
        <v>5</v>
      </c>
      <c r="D48" s="88"/>
      <c r="E48" s="88" t="s">
        <v>5</v>
      </c>
      <c r="F48" s="88" t="s">
        <v>5</v>
      </c>
      <c r="G48" s="88" t="s">
        <v>5</v>
      </c>
      <c r="H48" s="88" t="s">
        <v>5</v>
      </c>
      <c r="I48" s="88" t="s">
        <v>5</v>
      </c>
      <c r="J48" s="88" t="s">
        <v>5</v>
      </c>
      <c r="K48" s="88" t="s">
        <v>5</v>
      </c>
      <c r="L48" s="88" t="s">
        <v>5</v>
      </c>
      <c r="M48" s="88" t="s">
        <v>5</v>
      </c>
      <c r="N48" s="88" t="s">
        <v>5</v>
      </c>
      <c r="O48" s="88" t="s">
        <v>5</v>
      </c>
      <c r="P48" s="88"/>
      <c r="Q48" s="88"/>
      <c r="R48" s="88" t="s">
        <v>5</v>
      </c>
    </row>
    <row r="49" spans="1:18" outlineLevel="1">
      <c r="A49" s="82" t="s">
        <v>105</v>
      </c>
      <c r="B49" s="84" t="s">
        <v>63</v>
      </c>
      <c r="C49" s="82" t="s">
        <v>80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outlineLevel="1">
      <c r="A50" s="82" t="s">
        <v>106</v>
      </c>
      <c r="B50" s="84" t="s">
        <v>66</v>
      </c>
      <c r="C50" s="82" t="s">
        <v>80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outlineLevel="1">
      <c r="A51" s="82" t="s">
        <v>107</v>
      </c>
      <c r="B51" s="84" t="s">
        <v>108</v>
      </c>
      <c r="C51" s="82" t="s">
        <v>5</v>
      </c>
      <c r="D51" s="88"/>
      <c r="E51" s="88" t="s">
        <v>5</v>
      </c>
      <c r="F51" s="88" t="s">
        <v>5</v>
      </c>
      <c r="G51" s="88" t="s">
        <v>5</v>
      </c>
      <c r="H51" s="88" t="s">
        <v>5</v>
      </c>
      <c r="I51" s="88" t="s">
        <v>5</v>
      </c>
      <c r="J51" s="88" t="s">
        <v>5</v>
      </c>
      <c r="K51" s="88" t="s">
        <v>5</v>
      </c>
      <c r="L51" s="88" t="s">
        <v>5</v>
      </c>
      <c r="M51" s="88" t="s">
        <v>5</v>
      </c>
      <c r="N51" s="88" t="s">
        <v>5</v>
      </c>
      <c r="O51" s="88" t="s">
        <v>5</v>
      </c>
      <c r="P51" s="88"/>
      <c r="Q51" s="88"/>
      <c r="R51" s="88" t="s">
        <v>5</v>
      </c>
    </row>
    <row r="52" spans="1:18" ht="45" outlineLevel="1">
      <c r="A52" s="82" t="s">
        <v>109</v>
      </c>
      <c r="B52" s="84" t="s">
        <v>63</v>
      </c>
      <c r="C52" s="82" t="s">
        <v>110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45" outlineLevel="1">
      <c r="A53" s="82" t="s">
        <v>111</v>
      </c>
      <c r="B53" s="84" t="s">
        <v>66</v>
      </c>
      <c r="C53" s="82" t="s">
        <v>110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30" outlineLevel="1">
      <c r="A54" s="82" t="s">
        <v>112</v>
      </c>
      <c r="B54" s="84" t="s">
        <v>113</v>
      </c>
      <c r="C54" s="82" t="s">
        <v>5</v>
      </c>
      <c r="D54" s="88"/>
      <c r="E54" s="88" t="s">
        <v>5</v>
      </c>
      <c r="F54" s="88" t="s">
        <v>5</v>
      </c>
      <c r="G54" s="88" t="s">
        <v>5</v>
      </c>
      <c r="H54" s="88" t="s">
        <v>5</v>
      </c>
      <c r="I54" s="88" t="s">
        <v>5</v>
      </c>
      <c r="J54" s="88" t="s">
        <v>5</v>
      </c>
      <c r="K54" s="88" t="s">
        <v>5</v>
      </c>
      <c r="L54" s="88" t="s">
        <v>5</v>
      </c>
      <c r="M54" s="88" t="s">
        <v>5</v>
      </c>
      <c r="N54" s="88" t="s">
        <v>5</v>
      </c>
      <c r="O54" s="88" t="s">
        <v>5</v>
      </c>
      <c r="P54" s="88"/>
      <c r="Q54" s="88"/>
      <c r="R54" s="88" t="s">
        <v>5</v>
      </c>
    </row>
    <row r="55" spans="1:18" ht="30" outlineLevel="1">
      <c r="A55" s="82" t="s">
        <v>114</v>
      </c>
      <c r="B55" s="84" t="s">
        <v>63</v>
      </c>
      <c r="C55" s="82" t="s">
        <v>115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30" outlineLevel="1">
      <c r="A56" s="82" t="s">
        <v>116</v>
      </c>
      <c r="B56" s="84" t="s">
        <v>66</v>
      </c>
      <c r="C56" s="82" t="s">
        <v>115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30" outlineLevel="1">
      <c r="A57" s="82" t="s">
        <v>117</v>
      </c>
      <c r="B57" s="84" t="s">
        <v>118</v>
      </c>
      <c r="C57" s="82" t="s">
        <v>5</v>
      </c>
      <c r="D57" s="88"/>
      <c r="E57" s="88" t="s">
        <v>5</v>
      </c>
      <c r="F57" s="88" t="s">
        <v>5</v>
      </c>
      <c r="G57" s="88" t="s">
        <v>5</v>
      </c>
      <c r="H57" s="88" t="s">
        <v>5</v>
      </c>
      <c r="I57" s="88" t="s">
        <v>5</v>
      </c>
      <c r="J57" s="88" t="s">
        <v>5</v>
      </c>
      <c r="K57" s="88" t="s">
        <v>5</v>
      </c>
      <c r="L57" s="88" t="s">
        <v>5</v>
      </c>
      <c r="M57" s="88" t="s">
        <v>5</v>
      </c>
      <c r="N57" s="88" t="s">
        <v>5</v>
      </c>
      <c r="O57" s="88" t="s">
        <v>5</v>
      </c>
      <c r="P57" s="88"/>
      <c r="Q57" s="88"/>
      <c r="R57" s="88" t="s">
        <v>5</v>
      </c>
    </row>
    <row r="58" spans="1:18" ht="30" outlineLevel="1">
      <c r="A58" s="82" t="s">
        <v>119</v>
      </c>
      <c r="B58" s="84" t="s">
        <v>63</v>
      </c>
      <c r="C58" s="82" t="s">
        <v>115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30" outlineLevel="1">
      <c r="A59" s="82" t="s">
        <v>120</v>
      </c>
      <c r="B59" s="84" t="s">
        <v>66</v>
      </c>
      <c r="C59" s="82" t="s">
        <v>115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30" outlineLevel="1">
      <c r="A60" s="82" t="s">
        <v>121</v>
      </c>
      <c r="B60" s="84" t="s">
        <v>122</v>
      </c>
      <c r="C60" s="82" t="s">
        <v>5</v>
      </c>
      <c r="D60" s="88"/>
      <c r="E60" s="88" t="s">
        <v>5</v>
      </c>
      <c r="F60" s="88" t="s">
        <v>5</v>
      </c>
      <c r="G60" s="88" t="s">
        <v>5</v>
      </c>
      <c r="H60" s="88" t="s">
        <v>5</v>
      </c>
      <c r="I60" s="88" t="s">
        <v>5</v>
      </c>
      <c r="J60" s="88" t="s">
        <v>5</v>
      </c>
      <c r="K60" s="88" t="s">
        <v>5</v>
      </c>
      <c r="L60" s="88" t="s">
        <v>5</v>
      </c>
      <c r="M60" s="88" t="s">
        <v>5</v>
      </c>
      <c r="N60" s="88" t="s">
        <v>5</v>
      </c>
      <c r="O60" s="88" t="s">
        <v>5</v>
      </c>
      <c r="P60" s="88"/>
      <c r="Q60" s="88"/>
      <c r="R60" s="88" t="s">
        <v>5</v>
      </c>
    </row>
    <row r="61" spans="1:18" outlineLevel="1">
      <c r="A61" s="82" t="s">
        <v>123</v>
      </c>
      <c r="B61" s="84" t="s">
        <v>63</v>
      </c>
      <c r="C61" s="82" t="s">
        <v>124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outlineLevel="1">
      <c r="A62" s="82" t="s">
        <v>125</v>
      </c>
      <c r="B62" s="84" t="s">
        <v>66</v>
      </c>
      <c r="C62" s="82" t="s">
        <v>124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30" outlineLevel="1">
      <c r="A63" s="82" t="s">
        <v>126</v>
      </c>
      <c r="B63" s="84" t="s">
        <v>127</v>
      </c>
      <c r="C63" s="82" t="s">
        <v>5</v>
      </c>
      <c r="D63" s="88"/>
      <c r="E63" s="88" t="s">
        <v>5</v>
      </c>
      <c r="F63" s="88" t="s">
        <v>5</v>
      </c>
      <c r="G63" s="88" t="s">
        <v>5</v>
      </c>
      <c r="H63" s="88" t="s">
        <v>5</v>
      </c>
      <c r="I63" s="88" t="s">
        <v>5</v>
      </c>
      <c r="J63" s="88" t="s">
        <v>5</v>
      </c>
      <c r="K63" s="88" t="s">
        <v>5</v>
      </c>
      <c r="L63" s="88" t="s">
        <v>5</v>
      </c>
      <c r="M63" s="88" t="s">
        <v>5</v>
      </c>
      <c r="N63" s="88" t="s">
        <v>5</v>
      </c>
      <c r="O63" s="88" t="s">
        <v>5</v>
      </c>
      <c r="P63" s="88"/>
      <c r="Q63" s="88"/>
      <c r="R63" s="88" t="s">
        <v>5</v>
      </c>
    </row>
    <row r="64" spans="1:18" outlineLevel="1">
      <c r="A64" s="82" t="s">
        <v>128</v>
      </c>
      <c r="B64" s="84" t="s">
        <v>63</v>
      </c>
      <c r="C64" s="82" t="s">
        <v>129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outlineLevel="1">
      <c r="A65" s="82" t="s">
        <v>130</v>
      </c>
      <c r="B65" s="84" t="s">
        <v>66</v>
      </c>
      <c r="C65" s="82" t="s">
        <v>129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outlineLevel="1">
      <c r="A66" s="82" t="s">
        <v>131</v>
      </c>
      <c r="B66" s="84" t="s">
        <v>132</v>
      </c>
      <c r="C66" s="82" t="s">
        <v>5</v>
      </c>
      <c r="D66" s="88"/>
      <c r="E66" s="88" t="s">
        <v>5</v>
      </c>
      <c r="F66" s="88" t="s">
        <v>5</v>
      </c>
      <c r="G66" s="88" t="s">
        <v>5</v>
      </c>
      <c r="H66" s="88" t="s">
        <v>5</v>
      </c>
      <c r="I66" s="88" t="s">
        <v>5</v>
      </c>
      <c r="J66" s="88" t="s">
        <v>5</v>
      </c>
      <c r="K66" s="88" t="s">
        <v>5</v>
      </c>
      <c r="L66" s="88" t="s">
        <v>5</v>
      </c>
      <c r="M66" s="88" t="s">
        <v>5</v>
      </c>
      <c r="N66" s="88" t="s">
        <v>5</v>
      </c>
      <c r="O66" s="88" t="s">
        <v>5</v>
      </c>
      <c r="P66" s="88"/>
      <c r="Q66" s="88"/>
      <c r="R66" s="88" t="s">
        <v>5</v>
      </c>
    </row>
    <row r="67" spans="1:18" ht="30" outlineLevel="1">
      <c r="A67" s="82" t="s">
        <v>133</v>
      </c>
      <c r="B67" s="84" t="s">
        <v>63</v>
      </c>
      <c r="C67" s="82" t="s">
        <v>134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30" outlineLevel="1">
      <c r="A68" s="82" t="s">
        <v>135</v>
      </c>
      <c r="B68" s="84" t="s">
        <v>66</v>
      </c>
      <c r="C68" s="82" t="s">
        <v>134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45">
      <c r="A69" s="82" t="s">
        <v>136</v>
      </c>
      <c r="B69" s="87" t="s">
        <v>137</v>
      </c>
      <c r="C69" s="82" t="s">
        <v>50</v>
      </c>
      <c r="D69" s="10">
        <f>SUM(F69:R69)</f>
        <v>7246620.0883300006</v>
      </c>
      <c r="E69" s="90">
        <v>0</v>
      </c>
      <c r="F69" s="10">
        <f>F70+F71+F72+F73</f>
        <v>51974.970860000001</v>
      </c>
      <c r="G69" s="10">
        <f t="shared" ref="G69:R69" si="3">G70+G71+G72+G73</f>
        <v>168511.62885000001</v>
      </c>
      <c r="H69" s="10">
        <f t="shared" si="3"/>
        <v>126509.76843</v>
      </c>
      <c r="I69" s="10">
        <f t="shared" si="3"/>
        <v>5147.857</v>
      </c>
      <c r="J69" s="10">
        <f t="shared" si="3"/>
        <v>5707575.1895099999</v>
      </c>
      <c r="K69" s="10">
        <f t="shared" si="3"/>
        <v>257395.51282999999</v>
      </c>
      <c r="L69" s="10">
        <f t="shared" si="3"/>
        <v>2040.3588</v>
      </c>
      <c r="M69" s="10">
        <f t="shared" si="3"/>
        <v>718573.75150999997</v>
      </c>
      <c r="N69" s="10">
        <f t="shared" si="3"/>
        <v>0</v>
      </c>
      <c r="O69" s="10">
        <f t="shared" si="3"/>
        <v>8094.39192</v>
      </c>
      <c r="P69" s="10">
        <f t="shared" si="3"/>
        <v>160764.36184</v>
      </c>
      <c r="Q69" s="10">
        <f t="shared" si="3"/>
        <v>40032.296780000004</v>
      </c>
      <c r="R69" s="10">
        <f t="shared" si="3"/>
        <v>0</v>
      </c>
    </row>
    <row r="70" spans="1:18" ht="15.75">
      <c r="A70" s="82" t="s">
        <v>138</v>
      </c>
      <c r="B70" s="84" t="s">
        <v>139</v>
      </c>
      <c r="C70" s="82" t="s">
        <v>50</v>
      </c>
      <c r="D70" s="10">
        <f>SUM(F70:R70)</f>
        <v>617581.94300999993</v>
      </c>
      <c r="E70" s="90">
        <v>0</v>
      </c>
      <c r="F70" s="90">
        <f>F75+F80+F85</f>
        <v>22793.87862</v>
      </c>
      <c r="G70" s="90">
        <f t="shared" ref="G70:R70" si="4">G75+G80+G85</f>
        <v>27215.647520000002</v>
      </c>
      <c r="H70" s="90">
        <f t="shared" si="4"/>
        <v>11393.034440000001</v>
      </c>
      <c r="I70" s="90">
        <f t="shared" si="4"/>
        <v>0</v>
      </c>
      <c r="J70" s="90">
        <f t="shared" si="4"/>
        <v>402860.79876999999</v>
      </c>
      <c r="K70" s="90">
        <f t="shared" si="4"/>
        <v>13075.250479999999</v>
      </c>
      <c r="L70" s="90">
        <f t="shared" si="4"/>
        <v>422.88099999999997</v>
      </c>
      <c r="M70" s="90">
        <f t="shared" si="4"/>
        <v>125704.31729000001</v>
      </c>
      <c r="N70" s="90">
        <f t="shared" si="4"/>
        <v>0</v>
      </c>
      <c r="O70" s="90">
        <f t="shared" si="4"/>
        <v>0</v>
      </c>
      <c r="P70" s="90">
        <f t="shared" si="4"/>
        <v>12947.161109999999</v>
      </c>
      <c r="Q70" s="90">
        <f t="shared" si="4"/>
        <v>1168.97378</v>
      </c>
      <c r="R70" s="90">
        <f t="shared" si="4"/>
        <v>0</v>
      </c>
    </row>
    <row r="71" spans="1:18" ht="15.75">
      <c r="A71" s="82" t="s">
        <v>140</v>
      </c>
      <c r="B71" s="84" t="s">
        <v>141</v>
      </c>
      <c r="C71" s="82" t="s">
        <v>50</v>
      </c>
      <c r="D71" s="10">
        <f t="shared" ref="D71:D73" si="5">SUM(F71:R71)</f>
        <v>2000981.44447</v>
      </c>
      <c r="E71" s="90">
        <v>0</v>
      </c>
      <c r="F71" s="90">
        <f t="shared" ref="F71" si="6">F76+F81+F86</f>
        <v>11947.059510000001</v>
      </c>
      <c r="G71" s="90">
        <f t="shared" ref="G71:R71" si="7">G76+G81+G86</f>
        <v>32350.072319999999</v>
      </c>
      <c r="H71" s="90">
        <f t="shared" si="7"/>
        <v>5684.6622200000002</v>
      </c>
      <c r="I71" s="90">
        <f t="shared" si="7"/>
        <v>0</v>
      </c>
      <c r="J71" s="90">
        <f t="shared" si="7"/>
        <v>1730644.4857600001</v>
      </c>
      <c r="K71" s="90">
        <f t="shared" si="7"/>
        <v>112758.87172</v>
      </c>
      <c r="L71" s="90">
        <f t="shared" si="7"/>
        <v>84.465329999999994</v>
      </c>
      <c r="M71" s="90">
        <f t="shared" si="7"/>
        <v>73329.746220000001</v>
      </c>
      <c r="N71" s="90">
        <f t="shared" si="7"/>
        <v>0</v>
      </c>
      <c r="O71" s="90">
        <f t="shared" si="7"/>
        <v>0</v>
      </c>
      <c r="P71" s="90">
        <f t="shared" si="7"/>
        <v>34182.081389999999</v>
      </c>
      <c r="Q71" s="90">
        <f t="shared" si="7"/>
        <v>0</v>
      </c>
      <c r="R71" s="90">
        <f t="shared" si="7"/>
        <v>0</v>
      </c>
    </row>
    <row r="72" spans="1:18" ht="15.75">
      <c r="A72" s="82" t="s">
        <v>142</v>
      </c>
      <c r="B72" s="84" t="s">
        <v>143</v>
      </c>
      <c r="C72" s="82" t="s">
        <v>50</v>
      </c>
      <c r="D72" s="10">
        <f t="shared" si="5"/>
        <v>2380141.2879300001</v>
      </c>
      <c r="E72" s="90">
        <v>0</v>
      </c>
      <c r="F72" s="90">
        <f t="shared" ref="F72" si="8">F77+F82+F87</f>
        <v>2907.11303</v>
      </c>
      <c r="G72" s="90">
        <f t="shared" ref="G72:R72" si="9">G77+G82+G87</f>
        <v>11020.151569999998</v>
      </c>
      <c r="H72" s="90">
        <f t="shared" si="9"/>
        <v>109425.24514</v>
      </c>
      <c r="I72" s="90">
        <f t="shared" si="9"/>
        <v>5147.857</v>
      </c>
      <c r="J72" s="90">
        <f t="shared" si="9"/>
        <v>2041312.29841</v>
      </c>
      <c r="K72" s="90">
        <f t="shared" si="9"/>
        <v>85113.971999999994</v>
      </c>
      <c r="L72" s="90">
        <f t="shared" si="9"/>
        <v>397.09613999999999</v>
      </c>
      <c r="M72" s="90">
        <f t="shared" si="9"/>
        <v>78189.866999999998</v>
      </c>
      <c r="N72" s="90">
        <f t="shared" si="9"/>
        <v>0</v>
      </c>
      <c r="O72" s="90">
        <f t="shared" si="9"/>
        <v>8094.39192</v>
      </c>
      <c r="P72" s="90">
        <f t="shared" si="9"/>
        <v>9178.344720000001</v>
      </c>
      <c r="Q72" s="90">
        <f t="shared" si="9"/>
        <v>29354.951000000001</v>
      </c>
      <c r="R72" s="90">
        <f t="shared" si="9"/>
        <v>0</v>
      </c>
    </row>
    <row r="73" spans="1:18" ht="15.75">
      <c r="A73" s="82" t="s">
        <v>144</v>
      </c>
      <c r="B73" s="84" t="s">
        <v>145</v>
      </c>
      <c r="C73" s="82" t="s">
        <v>50</v>
      </c>
      <c r="D73" s="10">
        <f t="shared" si="5"/>
        <v>2247915.41292</v>
      </c>
      <c r="E73" s="90">
        <v>0</v>
      </c>
      <c r="F73" s="90">
        <f t="shared" ref="F73" si="10">F78+F83+F88</f>
        <v>14326.9197</v>
      </c>
      <c r="G73" s="90">
        <f t="shared" ref="G73:R73" si="11">G78+G83+G88</f>
        <v>97925.757440000001</v>
      </c>
      <c r="H73" s="90">
        <f t="shared" si="11"/>
        <v>6.8266299999999998</v>
      </c>
      <c r="I73" s="90">
        <f t="shared" si="11"/>
        <v>0</v>
      </c>
      <c r="J73" s="90">
        <f t="shared" si="11"/>
        <v>1532757.6065700001</v>
      </c>
      <c r="K73" s="90">
        <f t="shared" si="11"/>
        <v>46447.41863</v>
      </c>
      <c r="L73" s="90">
        <f t="shared" si="11"/>
        <v>1135.91633</v>
      </c>
      <c r="M73" s="90">
        <f t="shared" si="11"/>
        <v>441349.821</v>
      </c>
      <c r="N73" s="90">
        <f t="shared" si="11"/>
        <v>0</v>
      </c>
      <c r="O73" s="90">
        <f t="shared" si="11"/>
        <v>0</v>
      </c>
      <c r="P73" s="90">
        <f t="shared" si="11"/>
        <v>104456.77462</v>
      </c>
      <c r="Q73" s="90">
        <f t="shared" si="11"/>
        <v>9508.3719999999994</v>
      </c>
      <c r="R73" s="90">
        <f t="shared" si="11"/>
        <v>0</v>
      </c>
    </row>
    <row r="74" spans="1:18" ht="15.75">
      <c r="A74" s="82" t="s">
        <v>146</v>
      </c>
      <c r="B74" s="87" t="s">
        <v>53</v>
      </c>
      <c r="C74" s="91" t="s">
        <v>50</v>
      </c>
      <c r="D74" s="10">
        <f>SUM(F74:R74)</f>
        <v>2962622.3124199989</v>
      </c>
      <c r="E74" s="10">
        <v>0</v>
      </c>
      <c r="F74" s="10">
        <f>F75+F76+F77+F78</f>
        <v>0</v>
      </c>
      <c r="G74" s="10">
        <f t="shared" ref="G74:O74" si="12">G75+G76+G77+G78</f>
        <v>0</v>
      </c>
      <c r="H74" s="10">
        <f t="shared" si="12"/>
        <v>126509.76843</v>
      </c>
      <c r="I74" s="10">
        <f t="shared" si="12"/>
        <v>5147.857</v>
      </c>
      <c r="J74" s="10">
        <f t="shared" si="12"/>
        <v>1910256.9889899991</v>
      </c>
      <c r="K74" s="10">
        <f t="shared" si="12"/>
        <v>100317.24239999996</v>
      </c>
      <c r="L74" s="10">
        <f t="shared" si="12"/>
        <v>2040.3588</v>
      </c>
      <c r="M74" s="10">
        <f t="shared" si="12"/>
        <v>609459.04625999997</v>
      </c>
      <c r="N74" s="10">
        <f t="shared" si="12"/>
        <v>0</v>
      </c>
      <c r="O74" s="10">
        <f t="shared" si="12"/>
        <v>8094.39192</v>
      </c>
      <c r="P74" s="10">
        <f t="shared" ref="P74:Q74" si="13">P75+P76+P77+P78</f>
        <v>160764.36184</v>
      </c>
      <c r="Q74" s="10">
        <f t="shared" si="13"/>
        <v>40032.296780000004</v>
      </c>
      <c r="R74" s="10">
        <f t="shared" ref="R74" si="14">R75+R76+R77+R78</f>
        <v>0</v>
      </c>
    </row>
    <row r="75" spans="1:18" ht="15.75">
      <c r="A75" s="82" t="s">
        <v>147</v>
      </c>
      <c r="B75" s="84" t="s">
        <v>139</v>
      </c>
      <c r="C75" s="82" t="s">
        <v>50</v>
      </c>
      <c r="D75" s="10">
        <f t="shared" ref="D75:D82" si="15">SUM(F75:R75)</f>
        <v>395376.22876999999</v>
      </c>
      <c r="E75" s="90"/>
      <c r="F75" s="90">
        <v>0</v>
      </c>
      <c r="G75" s="90">
        <v>0</v>
      </c>
      <c r="H75" s="90">
        <v>11393.034440000001</v>
      </c>
      <c r="I75" s="90">
        <v>0</v>
      </c>
      <c r="J75" s="90">
        <f>402860.79877-J85</f>
        <v>259383.64835</v>
      </c>
      <c r="K75" s="90">
        <f>13075.25048-K85</f>
        <v>0</v>
      </c>
      <c r="L75" s="90">
        <v>422.88099999999997</v>
      </c>
      <c r="M75" s="90">
        <f>125704.31729-M85</f>
        <v>110060.53009000001</v>
      </c>
      <c r="N75" s="90">
        <v>0</v>
      </c>
      <c r="O75" s="90">
        <v>0</v>
      </c>
      <c r="P75" s="88">
        <v>12947.161109999999</v>
      </c>
      <c r="Q75" s="88">
        <v>1168.97378</v>
      </c>
      <c r="R75" s="74">
        <v>0</v>
      </c>
    </row>
    <row r="76" spans="1:18" ht="15.75">
      <c r="A76" s="82" t="s">
        <v>148</v>
      </c>
      <c r="B76" s="84" t="s">
        <v>141</v>
      </c>
      <c r="C76" s="82" t="s">
        <v>50</v>
      </c>
      <c r="D76" s="10">
        <f t="shared" si="15"/>
        <v>821379.10864000011</v>
      </c>
      <c r="E76" s="90"/>
      <c r="F76" s="90">
        <v>0</v>
      </c>
      <c r="G76" s="90">
        <v>0</v>
      </c>
      <c r="H76" s="90">
        <v>5684.6622200000002</v>
      </c>
      <c r="I76" s="90">
        <v>0</v>
      </c>
      <c r="J76" s="90">
        <f>1730644.48576-J86</f>
        <v>670654.91076000012</v>
      </c>
      <c r="K76" s="90">
        <f>112758.87172-K86</f>
        <v>40833.502719999989</v>
      </c>
      <c r="L76" s="90">
        <v>84.465329999999994</v>
      </c>
      <c r="M76" s="90">
        <f>73329.74622-M86</f>
        <v>69939.486220000006</v>
      </c>
      <c r="N76" s="90">
        <v>0</v>
      </c>
      <c r="O76" s="90">
        <v>0</v>
      </c>
      <c r="P76" s="90">
        <v>34182.081389999999</v>
      </c>
      <c r="Q76" s="90">
        <v>0</v>
      </c>
      <c r="R76" s="88">
        <v>0</v>
      </c>
    </row>
    <row r="77" spans="1:18" ht="15.75">
      <c r="A77" s="82" t="s">
        <v>149</v>
      </c>
      <c r="B77" s="84" t="s">
        <v>143</v>
      </c>
      <c r="C77" s="82" t="s">
        <v>50</v>
      </c>
      <c r="D77" s="10">
        <f t="shared" si="15"/>
        <v>832263.21401000023</v>
      </c>
      <c r="E77" s="90"/>
      <c r="F77" s="90">
        <v>0</v>
      </c>
      <c r="G77" s="90">
        <v>0</v>
      </c>
      <c r="H77" s="90">
        <v>109425.24514</v>
      </c>
      <c r="I77" s="90">
        <v>5147.857</v>
      </c>
      <c r="J77" s="90">
        <f>2041312.29841-J87</f>
        <v>571212.11109000025</v>
      </c>
      <c r="K77" s="90">
        <f>85113.972-K87</f>
        <v>25828.851999999992</v>
      </c>
      <c r="L77" s="90">
        <v>397.09613999999999</v>
      </c>
      <c r="M77" s="90">
        <f>78189.867-M87</f>
        <v>73624.364999999991</v>
      </c>
      <c r="N77" s="90">
        <v>0</v>
      </c>
      <c r="O77" s="90">
        <v>8094.39192</v>
      </c>
      <c r="P77" s="90">
        <v>9178.344720000001</v>
      </c>
      <c r="Q77" s="90">
        <v>29354.951000000001</v>
      </c>
      <c r="R77" s="88">
        <v>0</v>
      </c>
    </row>
    <row r="78" spans="1:18" ht="15.75">
      <c r="A78" s="82" t="s">
        <v>150</v>
      </c>
      <c r="B78" s="84" t="s">
        <v>145</v>
      </c>
      <c r="C78" s="82" t="s">
        <v>50</v>
      </c>
      <c r="D78" s="10">
        <f t="shared" si="15"/>
        <v>913603.76099999854</v>
      </c>
      <c r="E78" s="90"/>
      <c r="F78" s="90">
        <v>0</v>
      </c>
      <c r="G78" s="90">
        <v>0</v>
      </c>
      <c r="H78" s="90">
        <v>6.8266299999999998</v>
      </c>
      <c r="I78" s="90">
        <v>0</v>
      </c>
      <c r="J78" s="90">
        <f>1532757.60657-J88</f>
        <v>409006.31878999854</v>
      </c>
      <c r="K78" s="90">
        <f>46447.41863-K88</f>
        <v>33654.887679999993</v>
      </c>
      <c r="L78" s="90">
        <v>1135.91633</v>
      </c>
      <c r="M78" s="90">
        <f>441349.821-M88</f>
        <v>355834.66495000001</v>
      </c>
      <c r="N78" s="90">
        <v>0</v>
      </c>
      <c r="O78" s="90">
        <v>0</v>
      </c>
      <c r="P78" s="90">
        <v>104456.77462</v>
      </c>
      <c r="Q78" s="90">
        <v>9508.3719999999994</v>
      </c>
      <c r="R78" s="88">
        <v>0</v>
      </c>
    </row>
    <row r="79" spans="1:18" ht="30">
      <c r="A79" s="82" t="s">
        <v>151</v>
      </c>
      <c r="B79" s="87" t="s">
        <v>55</v>
      </c>
      <c r="C79" s="82" t="s">
        <v>50</v>
      </c>
      <c r="D79" s="10">
        <f t="shared" si="15"/>
        <v>220486.59971000001</v>
      </c>
      <c r="E79" s="90">
        <v>0</v>
      </c>
      <c r="F79" s="10">
        <f>F80+F81+F82+F83</f>
        <v>51974.970860000001</v>
      </c>
      <c r="G79" s="10">
        <f>G80+G81+G82+G83</f>
        <v>168511.62885000001</v>
      </c>
      <c r="H79" s="10">
        <f t="shared" ref="H79:O79" si="16">H80+H81+H82+H83</f>
        <v>0</v>
      </c>
      <c r="I79" s="10">
        <f t="shared" si="16"/>
        <v>0</v>
      </c>
      <c r="J79" s="10">
        <f t="shared" si="16"/>
        <v>0</v>
      </c>
      <c r="K79" s="10">
        <f t="shared" si="16"/>
        <v>0</v>
      </c>
      <c r="L79" s="10">
        <f t="shared" si="16"/>
        <v>0</v>
      </c>
      <c r="M79" s="10">
        <f t="shared" si="16"/>
        <v>0</v>
      </c>
      <c r="N79" s="10">
        <f t="shared" si="16"/>
        <v>0</v>
      </c>
      <c r="O79" s="10">
        <f t="shared" si="16"/>
        <v>0</v>
      </c>
      <c r="P79" s="10"/>
      <c r="Q79" s="10"/>
      <c r="R79" s="88">
        <v>0</v>
      </c>
    </row>
    <row r="80" spans="1:18" ht="15.75">
      <c r="A80" s="82" t="s">
        <v>152</v>
      </c>
      <c r="B80" s="84" t="s">
        <v>139</v>
      </c>
      <c r="C80" s="82" t="s">
        <v>50</v>
      </c>
      <c r="D80" s="10">
        <f t="shared" si="15"/>
        <v>50009.526140000002</v>
      </c>
      <c r="E80" s="90"/>
      <c r="F80" s="90">
        <v>22793.87862</v>
      </c>
      <c r="G80" s="90">
        <v>27215.647520000002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/>
      <c r="Q80" s="90"/>
      <c r="R80" s="88">
        <v>0</v>
      </c>
    </row>
    <row r="81" spans="1:18" ht="15.75">
      <c r="A81" s="82" t="s">
        <v>153</v>
      </c>
      <c r="B81" s="84" t="s">
        <v>141</v>
      </c>
      <c r="C81" s="82" t="s">
        <v>50</v>
      </c>
      <c r="D81" s="10">
        <f t="shared" si="15"/>
        <v>44297.131829999998</v>
      </c>
      <c r="E81" s="90"/>
      <c r="F81" s="90">
        <v>11947.059510000001</v>
      </c>
      <c r="G81" s="90">
        <v>32350.072319999999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/>
      <c r="Q81" s="90"/>
      <c r="R81" s="88">
        <v>0</v>
      </c>
    </row>
    <row r="82" spans="1:18" ht="15.75">
      <c r="A82" s="82" t="s">
        <v>154</v>
      </c>
      <c r="B82" s="84" t="s">
        <v>143</v>
      </c>
      <c r="C82" s="82" t="s">
        <v>50</v>
      </c>
      <c r="D82" s="10">
        <f t="shared" si="15"/>
        <v>13927.264599999999</v>
      </c>
      <c r="E82" s="90"/>
      <c r="F82" s="90">
        <v>2907.11303</v>
      </c>
      <c r="G82" s="90">
        <v>11020.151569999998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/>
      <c r="Q82" s="90"/>
      <c r="R82" s="88">
        <v>0</v>
      </c>
    </row>
    <row r="83" spans="1:18" ht="15.75">
      <c r="A83" s="82" t="s">
        <v>155</v>
      </c>
      <c r="B83" s="84" t="s">
        <v>145</v>
      </c>
      <c r="C83" s="82" t="s">
        <v>50</v>
      </c>
      <c r="D83" s="10">
        <f>SUM(F83:R83)</f>
        <v>112252.67714</v>
      </c>
      <c r="E83" s="90"/>
      <c r="F83" s="90">
        <v>14326.9197</v>
      </c>
      <c r="G83" s="90">
        <v>97925.757440000001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/>
      <c r="Q83" s="90"/>
      <c r="R83" s="88">
        <v>0</v>
      </c>
    </row>
    <row r="84" spans="1:18" ht="30">
      <c r="A84" s="82" t="s">
        <v>156</v>
      </c>
      <c r="B84" s="87" t="s">
        <v>57</v>
      </c>
      <c r="C84" s="82" t="s">
        <v>50</v>
      </c>
      <c r="D84" s="10">
        <f t="shared" ref="D84:D88" si="17">SUM(F84:R84)</f>
        <v>4063511.1762000015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10">
        <f>J85+J86+J87+J88</f>
        <v>3797318.2005200014</v>
      </c>
      <c r="K84" s="10">
        <f t="shared" ref="K84:R84" si="18">K85+K86+K87+K88</f>
        <v>157078.27043000003</v>
      </c>
      <c r="L84" s="10">
        <f t="shared" si="18"/>
        <v>0</v>
      </c>
      <c r="M84" s="10">
        <f t="shared" si="18"/>
        <v>109114.70525000003</v>
      </c>
      <c r="N84" s="10">
        <f t="shared" si="18"/>
        <v>0</v>
      </c>
      <c r="O84" s="10">
        <f t="shared" si="18"/>
        <v>0</v>
      </c>
      <c r="P84" s="10">
        <f t="shared" si="18"/>
        <v>0</v>
      </c>
      <c r="Q84" s="10"/>
      <c r="R84" s="10">
        <f t="shared" si="18"/>
        <v>0</v>
      </c>
    </row>
    <row r="85" spans="1:18" ht="15.75">
      <c r="A85" s="82" t="s">
        <v>157</v>
      </c>
      <c r="B85" s="84" t="s">
        <v>139</v>
      </c>
      <c r="C85" s="82" t="s">
        <v>50</v>
      </c>
      <c r="D85" s="10">
        <f t="shared" si="17"/>
        <v>172196.18809999997</v>
      </c>
      <c r="E85" s="90"/>
      <c r="F85" s="90">
        <v>0</v>
      </c>
      <c r="G85" s="90">
        <v>0</v>
      </c>
      <c r="H85" s="90">
        <v>0</v>
      </c>
      <c r="I85" s="90">
        <v>0</v>
      </c>
      <c r="J85" s="90">
        <v>143477.15041999999</v>
      </c>
      <c r="K85" s="90">
        <v>13075.250479999999</v>
      </c>
      <c r="L85" s="90">
        <v>0</v>
      </c>
      <c r="M85" s="90">
        <v>15643.787199999999</v>
      </c>
      <c r="N85" s="90">
        <v>0</v>
      </c>
      <c r="O85" s="90">
        <v>0</v>
      </c>
      <c r="P85" s="90"/>
      <c r="Q85" s="90"/>
      <c r="R85" s="88">
        <v>0</v>
      </c>
    </row>
    <row r="86" spans="1:18" ht="15.75">
      <c r="A86" s="82" t="s">
        <v>158</v>
      </c>
      <c r="B86" s="84" t="s">
        <v>141</v>
      </c>
      <c r="C86" s="82" t="s">
        <v>50</v>
      </c>
      <c r="D86" s="10">
        <f t="shared" si="17"/>
        <v>1135305.2039999999</v>
      </c>
      <c r="E86" s="90"/>
      <c r="F86" s="90">
        <v>0</v>
      </c>
      <c r="G86" s="90">
        <v>0</v>
      </c>
      <c r="H86" s="90">
        <v>0</v>
      </c>
      <c r="I86" s="90">
        <v>0</v>
      </c>
      <c r="J86" s="90">
        <v>1059989.575</v>
      </c>
      <c r="K86" s="90">
        <v>71925.369000000006</v>
      </c>
      <c r="L86" s="90">
        <v>0</v>
      </c>
      <c r="M86" s="90">
        <v>3390.26</v>
      </c>
      <c r="N86" s="90">
        <v>0</v>
      </c>
      <c r="O86" s="90">
        <v>0</v>
      </c>
      <c r="P86" s="90"/>
      <c r="Q86" s="90"/>
      <c r="R86" s="88">
        <v>0</v>
      </c>
    </row>
    <row r="87" spans="1:18" ht="15.75">
      <c r="A87" s="82" t="s">
        <v>159</v>
      </c>
      <c r="B87" s="84" t="s">
        <v>143</v>
      </c>
      <c r="C87" s="82" t="s">
        <v>50</v>
      </c>
      <c r="D87" s="10">
        <f t="shared" si="17"/>
        <v>1533950.80932</v>
      </c>
      <c r="E87" s="90"/>
      <c r="F87" s="90">
        <v>0</v>
      </c>
      <c r="G87" s="90">
        <v>0</v>
      </c>
      <c r="H87" s="90">
        <v>0</v>
      </c>
      <c r="I87" s="90">
        <v>0</v>
      </c>
      <c r="J87" s="90">
        <v>1470100.1873199998</v>
      </c>
      <c r="K87" s="90">
        <v>59285.120000000003</v>
      </c>
      <c r="L87" s="90">
        <v>0</v>
      </c>
      <c r="M87" s="90">
        <v>4565.5020000000004</v>
      </c>
      <c r="N87" s="90">
        <v>0</v>
      </c>
      <c r="O87" s="90">
        <v>0</v>
      </c>
      <c r="P87" s="90"/>
      <c r="Q87" s="90"/>
      <c r="R87" s="88">
        <v>0</v>
      </c>
    </row>
    <row r="88" spans="1:18" ht="15.75">
      <c r="A88" s="82" t="s">
        <v>160</v>
      </c>
      <c r="B88" s="84" t="s">
        <v>145</v>
      </c>
      <c r="C88" s="82" t="s">
        <v>50</v>
      </c>
      <c r="D88" s="10">
        <f t="shared" si="17"/>
        <v>1222058.9747800017</v>
      </c>
      <c r="E88" s="90"/>
      <c r="F88" s="90">
        <v>0</v>
      </c>
      <c r="G88" s="90">
        <v>0</v>
      </c>
      <c r="H88" s="90">
        <v>0</v>
      </c>
      <c r="I88" s="90">
        <v>0</v>
      </c>
      <c r="J88" s="90">
        <v>1123751.2877800015</v>
      </c>
      <c r="K88" s="90">
        <v>12792.530950000008</v>
      </c>
      <c r="L88" s="90">
        <v>0</v>
      </c>
      <c r="M88" s="90">
        <v>85515.15605000002</v>
      </c>
      <c r="N88" s="90">
        <v>0</v>
      </c>
      <c r="O88" s="90">
        <v>0</v>
      </c>
      <c r="P88" s="90"/>
      <c r="Q88" s="90"/>
      <c r="R88" s="88">
        <v>0</v>
      </c>
    </row>
    <row r="90" spans="1:18">
      <c r="D90" s="92"/>
    </row>
  </sheetData>
  <mergeCells count="6">
    <mergeCell ref="A1:D1"/>
    <mergeCell ref="A4:A5"/>
    <mergeCell ref="B4:B5"/>
    <mergeCell ref="C4:C5"/>
    <mergeCell ref="D4:R4"/>
    <mergeCell ref="A3:R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7">
      <formula1>900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="75" zoomScaleNormal="75" workbookViewId="0">
      <selection activeCell="C17" sqref="C17"/>
    </sheetView>
  </sheetViews>
  <sheetFormatPr defaultColWidth="9.140625" defaultRowHeight="15" outlineLevelCol="1"/>
  <cols>
    <col min="1" max="1" width="9.140625" style="11"/>
    <col min="2" max="2" width="78.42578125" style="6" customWidth="1"/>
    <col min="3" max="3" width="10.140625" style="6" customWidth="1" outlineLevel="1"/>
    <col min="4" max="4" width="11.85546875" style="6" customWidth="1" outlineLevel="1"/>
    <col min="5" max="5" width="12" style="6" customWidth="1" outlineLevel="1"/>
    <col min="6" max="6" width="13.28515625" style="6" customWidth="1" outlineLevel="1"/>
    <col min="7" max="7" width="10.140625" style="12" customWidth="1" outlineLevel="1"/>
    <col min="8" max="8" width="12.5703125" style="12" customWidth="1" outlineLevel="1"/>
    <col min="9" max="10" width="10.140625" style="6" customWidth="1" outlineLevel="1"/>
    <col min="11" max="12" width="11.140625" style="6" customWidth="1"/>
    <col min="13" max="13" width="9.140625" style="6"/>
    <col min="14" max="18" width="12" style="6" hidden="1" customWidth="1"/>
    <col min="19" max="19" width="9.140625" style="6" hidden="1" customWidth="1"/>
    <col min="20" max="23" width="15.85546875" style="6" hidden="1" customWidth="1"/>
    <col min="24" max="42" width="0" style="6" hidden="1" customWidth="1"/>
    <col min="43" max="16384" width="9.140625" style="6"/>
  </cols>
  <sheetData>
    <row r="1" spans="1:23">
      <c r="K1" s="13" t="s">
        <v>169</v>
      </c>
    </row>
    <row r="2" spans="1:23">
      <c r="K2" s="13"/>
    </row>
    <row r="3" spans="1:23" ht="20.25">
      <c r="A3" s="60" t="s">
        <v>170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23" s="14" customFormat="1" ht="21" customHeight="1">
      <c r="A4" s="60" t="s">
        <v>171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23" s="14" customFormat="1" ht="29.45" customHeight="1">
      <c r="A5" s="60" t="s">
        <v>172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23" s="14" customFormat="1" ht="12" customHeight="1" thickBot="1">
      <c r="A6" s="62" t="s">
        <v>173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23" ht="21.6" customHeight="1">
      <c r="A7" s="63" t="s">
        <v>0</v>
      </c>
      <c r="B7" s="65" t="s">
        <v>166</v>
      </c>
      <c r="C7" s="67" t="s">
        <v>174</v>
      </c>
      <c r="D7" s="67"/>
      <c r="E7" s="67"/>
      <c r="F7" s="67"/>
      <c r="G7" s="68" t="s">
        <v>162</v>
      </c>
      <c r="H7" s="69"/>
      <c r="I7" s="69"/>
      <c r="J7" s="69"/>
      <c r="K7" s="69"/>
      <c r="L7" s="70"/>
    </row>
    <row r="8" spans="1:23" ht="122.25" customHeight="1">
      <c r="A8" s="64"/>
      <c r="B8" s="66"/>
      <c r="C8" s="71" t="s">
        <v>167</v>
      </c>
      <c r="D8" s="72"/>
      <c r="E8" s="71" t="s">
        <v>168</v>
      </c>
      <c r="F8" s="72"/>
      <c r="G8" s="71" t="s">
        <v>163</v>
      </c>
      <c r="H8" s="72"/>
      <c r="I8" s="71" t="s">
        <v>164</v>
      </c>
      <c r="J8" s="72"/>
      <c r="K8" s="71" t="s">
        <v>165</v>
      </c>
      <c r="L8" s="73"/>
    </row>
    <row r="9" spans="1:23" ht="21" customHeight="1">
      <c r="A9" s="64"/>
      <c r="B9" s="66"/>
      <c r="C9" s="9" t="s">
        <v>66</v>
      </c>
      <c r="D9" s="9" t="s">
        <v>63</v>
      </c>
      <c r="E9" s="9" t="s">
        <v>66</v>
      </c>
      <c r="F9" s="9" t="s">
        <v>63</v>
      </c>
      <c r="G9" s="9" t="s">
        <v>66</v>
      </c>
      <c r="H9" s="9" t="s">
        <v>63</v>
      </c>
      <c r="I9" s="9" t="s">
        <v>66</v>
      </c>
      <c r="J9" s="9" t="s">
        <v>63</v>
      </c>
      <c r="K9" s="9" t="s">
        <v>66</v>
      </c>
      <c r="L9" s="15" t="s">
        <v>63</v>
      </c>
    </row>
    <row r="10" spans="1:23" ht="15.6" customHeight="1">
      <c r="A10" s="64"/>
      <c r="B10" s="66"/>
      <c r="C10" s="9">
        <v>2019</v>
      </c>
      <c r="D10" s="9">
        <v>2019</v>
      </c>
      <c r="E10" s="9">
        <v>2019</v>
      </c>
      <c r="F10" s="9">
        <v>2019</v>
      </c>
      <c r="G10" s="9">
        <v>2019</v>
      </c>
      <c r="H10" s="9">
        <v>2019</v>
      </c>
      <c r="I10" s="9">
        <v>2019</v>
      </c>
      <c r="J10" s="9">
        <v>2019</v>
      </c>
      <c r="K10" s="9">
        <v>2019</v>
      </c>
      <c r="L10" s="15">
        <v>2019</v>
      </c>
    </row>
    <row r="11" spans="1:23" ht="22.5" customHeight="1">
      <c r="A11" s="16">
        <v>1</v>
      </c>
      <c r="B11" s="7">
        <f>A11+1</f>
        <v>2</v>
      </c>
      <c r="C11" s="7">
        <f t="shared" ref="C11:L11" si="0">B11+1</f>
        <v>3</v>
      </c>
      <c r="D11" s="7">
        <f t="shared" si="0"/>
        <v>4</v>
      </c>
      <c r="E11" s="7">
        <f t="shared" si="0"/>
        <v>5</v>
      </c>
      <c r="F11" s="7">
        <f t="shared" si="0"/>
        <v>6</v>
      </c>
      <c r="G11" s="7">
        <f t="shared" si="0"/>
        <v>7</v>
      </c>
      <c r="H11" s="7">
        <f t="shared" si="0"/>
        <v>8</v>
      </c>
      <c r="I11" s="7">
        <f t="shared" si="0"/>
        <v>9</v>
      </c>
      <c r="J11" s="7"/>
      <c r="K11" s="7">
        <f t="shared" si="0"/>
        <v>1</v>
      </c>
      <c r="L11" s="17">
        <f t="shared" si="0"/>
        <v>2</v>
      </c>
      <c r="N11" s="6" t="s">
        <v>175</v>
      </c>
      <c r="O11" s="6" t="s">
        <v>176</v>
      </c>
    </row>
    <row r="12" spans="1:23" ht="44.45" customHeight="1">
      <c r="A12" s="18" t="s">
        <v>2</v>
      </c>
      <c r="B12" s="19" t="s">
        <v>177</v>
      </c>
      <c r="C12" s="20">
        <v>0.01</v>
      </c>
      <c r="D12" s="20">
        <v>0.01</v>
      </c>
      <c r="E12" s="20">
        <v>0</v>
      </c>
      <c r="F12" s="20">
        <v>0</v>
      </c>
      <c r="G12" s="20">
        <v>0</v>
      </c>
      <c r="H12" s="20">
        <v>0</v>
      </c>
      <c r="I12" s="21">
        <v>5.9296195715597539</v>
      </c>
      <c r="J12" s="21">
        <v>5.9296195715597539</v>
      </c>
      <c r="K12" s="22">
        <v>1343.9512999999999</v>
      </c>
      <c r="L12" s="23">
        <v>1343.9512999999999</v>
      </c>
      <c r="N12" s="6">
        <v>222.3</v>
      </c>
      <c r="O12" s="6">
        <v>1390.1</v>
      </c>
      <c r="P12" s="6">
        <f>O12*N12</f>
        <v>309019.23</v>
      </c>
      <c r="Q12" s="6">
        <f>P12/1000</f>
        <v>309.01922999999999</v>
      </c>
      <c r="R12" s="24" t="e">
        <f>#REF!/Q12</f>
        <v>#REF!</v>
      </c>
      <c r="S12" s="24">
        <f t="shared" ref="S12:S23" si="1">K12/Q12</f>
        <v>4.3490863011987955</v>
      </c>
      <c r="T12" s="24">
        <f t="shared" ref="T12:T23" si="2">L12/Q12</f>
        <v>4.3490863011987955</v>
      </c>
      <c r="U12" s="24" t="e">
        <f>#REF!/Q12</f>
        <v>#REF!</v>
      </c>
      <c r="V12" s="24" t="e">
        <f>#REF!/Q12</f>
        <v>#REF!</v>
      </c>
      <c r="W12" s="24" t="e">
        <f>#REF!/Q12</f>
        <v>#REF!</v>
      </c>
    </row>
    <row r="13" spans="1:23" ht="45" customHeight="1">
      <c r="A13" s="18" t="s">
        <v>3</v>
      </c>
      <c r="B13" s="19" t="s">
        <v>178</v>
      </c>
      <c r="C13" s="20">
        <v>4.6847184484212498E-3</v>
      </c>
      <c r="D13" s="20">
        <v>9.4000000000000004E-3</v>
      </c>
      <c r="E13" s="20">
        <v>0</v>
      </c>
      <c r="F13" s="20">
        <v>0</v>
      </c>
      <c r="G13" s="20">
        <v>0</v>
      </c>
      <c r="H13" s="20">
        <v>0</v>
      </c>
      <c r="I13" s="21">
        <f t="shared" ref="I13:I18" si="3">S13</f>
        <v>22.090523565901616</v>
      </c>
      <c r="J13" s="21">
        <v>22.090523565901616</v>
      </c>
      <c r="K13" s="22">
        <v>1999.3479</v>
      </c>
      <c r="L13" s="23">
        <v>1999.3479</v>
      </c>
      <c r="N13" s="6">
        <v>84.8</v>
      </c>
      <c r="O13" s="6">
        <v>1067.3</v>
      </c>
      <c r="P13" s="6">
        <f t="shared" ref="P13:P23" si="4">O13*N13</f>
        <v>90507.04</v>
      </c>
      <c r="Q13" s="6">
        <f t="shared" ref="Q13:Q23" si="5">P13/1000</f>
        <v>90.507039999999989</v>
      </c>
      <c r="R13" s="24" t="e">
        <f>#REF!/Q13</f>
        <v>#REF!</v>
      </c>
      <c r="S13" s="24">
        <f t="shared" si="1"/>
        <v>22.090523565901616</v>
      </c>
      <c r="T13" s="24">
        <f t="shared" si="2"/>
        <v>22.090523565901616</v>
      </c>
      <c r="U13" s="24" t="e">
        <f>#REF!/Q13</f>
        <v>#REF!</v>
      </c>
      <c r="V13" s="24" t="e">
        <f>#REF!/Q13</f>
        <v>#REF!</v>
      </c>
      <c r="W13" s="24" t="e">
        <f>#REF!/Q13</f>
        <v>#REF!</v>
      </c>
    </row>
    <row r="14" spans="1:23" ht="38.25">
      <c r="A14" s="18" t="s">
        <v>20</v>
      </c>
      <c r="B14" s="19" t="s">
        <v>179</v>
      </c>
      <c r="C14" s="20">
        <v>5.3E-3</v>
      </c>
      <c r="D14" s="20">
        <v>3.5000000000000001E-3</v>
      </c>
      <c r="E14" s="20">
        <v>0</v>
      </c>
      <c r="F14" s="20">
        <v>0</v>
      </c>
      <c r="G14" s="20">
        <v>0</v>
      </c>
      <c r="H14" s="20">
        <v>0</v>
      </c>
      <c r="I14" s="21">
        <f t="shared" si="3"/>
        <v>5.6550197319775837</v>
      </c>
      <c r="J14" s="21">
        <v>5.6550197319775837</v>
      </c>
      <c r="K14" s="22">
        <v>1513.0891999999999</v>
      </c>
      <c r="L14" s="23">
        <v>1513.0891999999999</v>
      </c>
      <c r="N14" s="6">
        <v>315.60000000000002</v>
      </c>
      <c r="O14" s="6">
        <v>847.8</v>
      </c>
      <c r="P14" s="6">
        <f t="shared" si="4"/>
        <v>267565.68</v>
      </c>
      <c r="Q14" s="6">
        <f t="shared" si="5"/>
        <v>267.56567999999999</v>
      </c>
      <c r="R14" s="24" t="e">
        <f>#REF!/Q14</f>
        <v>#REF!</v>
      </c>
      <c r="S14" s="24">
        <f t="shared" si="1"/>
        <v>5.6550197319775837</v>
      </c>
      <c r="T14" s="24">
        <f t="shared" si="2"/>
        <v>5.6550197319775837</v>
      </c>
      <c r="U14" s="24" t="e">
        <f>#REF!/Q14</f>
        <v>#REF!</v>
      </c>
      <c r="V14" s="24" t="e">
        <f>#REF!/Q14</f>
        <v>#REF!</v>
      </c>
      <c r="W14" s="24" t="e">
        <f>#REF!/Q14</f>
        <v>#REF!</v>
      </c>
    </row>
    <row r="15" spans="1:23" ht="39.6" customHeight="1">
      <c r="A15" s="18" t="s">
        <v>21</v>
      </c>
      <c r="B15" s="19" t="s">
        <v>180</v>
      </c>
      <c r="C15" s="25">
        <v>1.3409319477036542E-2</v>
      </c>
      <c r="D15" s="25">
        <v>1.12E-2</v>
      </c>
      <c r="E15" s="20">
        <v>0</v>
      </c>
      <c r="F15" s="20">
        <v>0</v>
      </c>
      <c r="G15" s="20">
        <v>0</v>
      </c>
      <c r="H15" s="20">
        <v>0</v>
      </c>
      <c r="I15" s="21">
        <f t="shared" si="3"/>
        <v>11.148961123851285</v>
      </c>
      <c r="J15" s="21">
        <v>11.148961123851285</v>
      </c>
      <c r="K15" s="22">
        <v>3382.2725999999998</v>
      </c>
      <c r="L15" s="23">
        <v>3382.2725999999998</v>
      </c>
      <c r="N15" s="6">
        <v>226</v>
      </c>
      <c r="O15" s="6">
        <v>1342.35</v>
      </c>
      <c r="P15" s="6">
        <f t="shared" si="4"/>
        <v>303371.09999999998</v>
      </c>
      <c r="Q15" s="6">
        <f t="shared" si="5"/>
        <v>303.37109999999996</v>
      </c>
      <c r="R15" s="24" t="e">
        <f>#REF!/Q15</f>
        <v>#REF!</v>
      </c>
      <c r="S15" s="24">
        <f t="shared" si="1"/>
        <v>11.148961123851285</v>
      </c>
      <c r="T15" s="24">
        <f t="shared" si="2"/>
        <v>11.148961123851285</v>
      </c>
      <c r="U15" s="24" t="e">
        <f>#REF!/Q15</f>
        <v>#REF!</v>
      </c>
      <c r="V15" s="24" t="e">
        <f>#REF!/Q15</f>
        <v>#REF!</v>
      </c>
      <c r="W15" s="24" t="e">
        <f>#REF!/Q15</f>
        <v>#REF!</v>
      </c>
    </row>
    <row r="16" spans="1:23" ht="51">
      <c r="A16" s="18" t="s">
        <v>41</v>
      </c>
      <c r="B16" s="19" t="s">
        <v>181</v>
      </c>
      <c r="C16" s="20">
        <v>6.7999999999999996E-3</v>
      </c>
      <c r="D16" s="20">
        <v>6.7999999999999996E-3</v>
      </c>
      <c r="E16" s="20">
        <v>0</v>
      </c>
      <c r="F16" s="20">
        <v>0</v>
      </c>
      <c r="G16" s="20">
        <v>0</v>
      </c>
      <c r="H16" s="20">
        <v>0</v>
      </c>
      <c r="I16" s="21">
        <f t="shared" si="3"/>
        <v>2.8589610906755545</v>
      </c>
      <c r="J16" s="21">
        <v>2.8589610906755545</v>
      </c>
      <c r="K16" s="22">
        <v>1122.6147000000001</v>
      </c>
      <c r="L16" s="23">
        <v>1122.6147000000001</v>
      </c>
      <c r="N16" s="6">
        <v>366.6</v>
      </c>
      <c r="O16" s="6">
        <v>1071.0999999999999</v>
      </c>
      <c r="P16" s="6">
        <f t="shared" si="4"/>
        <v>392665.26</v>
      </c>
      <c r="Q16" s="6">
        <f t="shared" si="5"/>
        <v>392.66525999999999</v>
      </c>
      <c r="R16" s="24" t="e">
        <f>#REF!/Q16</f>
        <v>#REF!</v>
      </c>
      <c r="S16" s="24">
        <f t="shared" si="1"/>
        <v>2.8589610906755545</v>
      </c>
      <c r="T16" s="24">
        <f t="shared" si="2"/>
        <v>2.8589610906755545</v>
      </c>
      <c r="U16" s="24" t="e">
        <f>#REF!/Q16</f>
        <v>#REF!</v>
      </c>
      <c r="V16" s="24" t="e">
        <f>#REF!/Q16</f>
        <v>#REF!</v>
      </c>
      <c r="W16" s="24" t="e">
        <f>#REF!/Q16</f>
        <v>#REF!</v>
      </c>
    </row>
    <row r="17" spans="1:44" ht="29.25" customHeight="1">
      <c r="A17" s="18" t="s">
        <v>44</v>
      </c>
      <c r="B17" s="19" t="s">
        <v>182</v>
      </c>
      <c r="C17" s="20">
        <v>2.2458550762930178E-2</v>
      </c>
      <c r="D17" s="20">
        <v>2.58E-2</v>
      </c>
      <c r="E17" s="20">
        <v>0</v>
      </c>
      <c r="F17" s="20">
        <v>0</v>
      </c>
      <c r="G17" s="20">
        <v>0</v>
      </c>
      <c r="H17" s="20">
        <v>0</v>
      </c>
      <c r="I17" s="21">
        <f t="shared" si="3"/>
        <v>1.3145588203085299</v>
      </c>
      <c r="J17" s="21">
        <v>1.3145588203085299</v>
      </c>
      <c r="K17" s="22">
        <v>905.10230000000001</v>
      </c>
      <c r="L17" s="23">
        <v>905.10230000000001</v>
      </c>
      <c r="N17" s="6">
        <v>454.8</v>
      </c>
      <c r="O17" s="6">
        <v>1513.9</v>
      </c>
      <c r="P17" s="6">
        <f t="shared" si="4"/>
        <v>688521.72000000009</v>
      </c>
      <c r="Q17" s="6">
        <f t="shared" si="5"/>
        <v>688.52172000000007</v>
      </c>
      <c r="R17" s="24" t="e">
        <f>#REF!/Q17</f>
        <v>#REF!</v>
      </c>
      <c r="S17" s="24">
        <f t="shared" si="1"/>
        <v>1.3145588203085299</v>
      </c>
      <c r="T17" s="24">
        <f t="shared" si="2"/>
        <v>1.3145588203085299</v>
      </c>
      <c r="U17" s="24" t="e">
        <f>#REF!/Q17</f>
        <v>#REF!</v>
      </c>
      <c r="V17" s="24" t="e">
        <f>#REF!/Q17</f>
        <v>#REF!</v>
      </c>
      <c r="W17" s="24" t="e">
        <f>#REF!/Q17</f>
        <v>#REF!</v>
      </c>
    </row>
    <row r="18" spans="1:44" ht="29.25" customHeight="1">
      <c r="A18" s="18" t="s">
        <v>46</v>
      </c>
      <c r="B18" s="19" t="s">
        <v>183</v>
      </c>
      <c r="C18" s="20">
        <v>2.092750711535242E-2</v>
      </c>
      <c r="D18" s="20">
        <v>1.61E-2</v>
      </c>
      <c r="E18" s="20">
        <v>0</v>
      </c>
      <c r="F18" s="20">
        <v>0</v>
      </c>
      <c r="G18" s="20">
        <v>0</v>
      </c>
      <c r="H18" s="20">
        <v>0</v>
      </c>
      <c r="I18" s="21">
        <f t="shared" si="3"/>
        <v>5.4079290050050943</v>
      </c>
      <c r="J18" s="21">
        <v>5.4079290050050943</v>
      </c>
      <c r="K18" s="22">
        <v>1265.1875</v>
      </c>
      <c r="L18" s="23">
        <v>1265.1875</v>
      </c>
      <c r="N18" s="6">
        <v>163.19999999999999</v>
      </c>
      <c r="O18" s="6">
        <v>1433.52</v>
      </c>
      <c r="P18" s="6">
        <f t="shared" si="4"/>
        <v>233950.46399999998</v>
      </c>
      <c r="Q18" s="6">
        <f t="shared" si="5"/>
        <v>233.95046399999998</v>
      </c>
      <c r="R18" s="24" t="e">
        <f>#REF!/Q18</f>
        <v>#REF!</v>
      </c>
      <c r="S18" s="24">
        <f t="shared" si="1"/>
        <v>5.4079290050050943</v>
      </c>
      <c r="T18" s="24">
        <f t="shared" si="2"/>
        <v>5.4079290050050943</v>
      </c>
      <c r="U18" s="24" t="e">
        <f>#REF!/Q18</f>
        <v>#REF!</v>
      </c>
      <c r="V18" s="24" t="e">
        <f>#REF!/Q18</f>
        <v>#REF!</v>
      </c>
      <c r="W18" s="24" t="e">
        <f>#REF!/Q18</f>
        <v>#REF!</v>
      </c>
    </row>
    <row r="19" spans="1:44" ht="29.25" customHeight="1">
      <c r="A19" s="18" t="s">
        <v>48</v>
      </c>
      <c r="B19" s="19" t="s">
        <v>184</v>
      </c>
      <c r="C19" s="20">
        <v>6.7000000000000002E-3</v>
      </c>
      <c r="D19" s="20">
        <v>5.1000000000000004E-3</v>
      </c>
      <c r="E19" s="20">
        <v>0</v>
      </c>
      <c r="F19" s="20">
        <v>0</v>
      </c>
      <c r="G19" s="20">
        <v>0</v>
      </c>
      <c r="H19" s="20">
        <v>0</v>
      </c>
      <c r="I19" s="21">
        <v>22.090523565901616</v>
      </c>
      <c r="J19" s="21">
        <v>22.090523565901616</v>
      </c>
      <c r="K19" s="22">
        <v>1999.3479</v>
      </c>
      <c r="L19" s="23">
        <v>1999.3479</v>
      </c>
      <c r="N19" s="6">
        <v>310.8</v>
      </c>
      <c r="O19" s="6">
        <v>1650.72</v>
      </c>
      <c r="P19" s="6">
        <f t="shared" si="4"/>
        <v>513043.77600000001</v>
      </c>
      <c r="Q19" s="6">
        <f t="shared" si="5"/>
        <v>513.04377599999998</v>
      </c>
      <c r="R19" s="24" t="e">
        <f>#REF!/Q19</f>
        <v>#REF!</v>
      </c>
      <c r="S19" s="24">
        <f t="shared" si="1"/>
        <v>3.8970317807734207</v>
      </c>
      <c r="T19" s="24">
        <f t="shared" si="2"/>
        <v>3.8970317807734207</v>
      </c>
      <c r="U19" s="24" t="e">
        <f>#REF!/Q19</f>
        <v>#REF!</v>
      </c>
      <c r="V19" s="24" t="e">
        <f>#REF!/Q19</f>
        <v>#REF!</v>
      </c>
      <c r="W19" s="24" t="e">
        <f>#REF!/Q19</f>
        <v>#REF!</v>
      </c>
    </row>
    <row r="20" spans="1:44" ht="38.25">
      <c r="A20" s="18" t="s">
        <v>58</v>
      </c>
      <c r="B20" s="19" t="s">
        <v>185</v>
      </c>
      <c r="C20" s="20">
        <v>3.6172906493036716E-3</v>
      </c>
      <c r="D20" s="20">
        <v>3.6172906493036716E-3</v>
      </c>
      <c r="E20" s="20">
        <v>0</v>
      </c>
      <c r="F20" s="20">
        <v>0</v>
      </c>
      <c r="G20" s="20">
        <v>0</v>
      </c>
      <c r="H20" s="20">
        <v>0</v>
      </c>
      <c r="I20" s="21">
        <f>S20</f>
        <v>5.1110804418640274</v>
      </c>
      <c r="J20" s="21">
        <v>5.1110804418640274</v>
      </c>
      <c r="K20" s="22">
        <v>648.83040000000005</v>
      </c>
      <c r="L20" s="23">
        <v>648.83040000000005</v>
      </c>
      <c r="N20" s="6">
        <v>114.8</v>
      </c>
      <c r="O20" s="6">
        <v>1105.8</v>
      </c>
      <c r="P20" s="6">
        <f t="shared" si="4"/>
        <v>126945.84</v>
      </c>
      <c r="Q20" s="6">
        <f t="shared" si="5"/>
        <v>126.94583999999999</v>
      </c>
      <c r="R20" s="24" t="e">
        <f>#REF!/Q20</f>
        <v>#REF!</v>
      </c>
      <c r="S20" s="24">
        <f t="shared" si="1"/>
        <v>5.1110804418640274</v>
      </c>
      <c r="T20" s="24">
        <f t="shared" si="2"/>
        <v>5.1110804418640274</v>
      </c>
      <c r="U20" s="24" t="e">
        <f>#REF!/Q20</f>
        <v>#REF!</v>
      </c>
      <c r="V20" s="24" t="e">
        <f>#REF!/Q20</f>
        <v>#REF!</v>
      </c>
      <c r="W20" s="24" t="e">
        <f>#REF!/Q20</f>
        <v>#REF!</v>
      </c>
    </row>
    <row r="21" spans="1:44" ht="38.25">
      <c r="A21" s="18" t="s">
        <v>186</v>
      </c>
      <c r="B21" s="19" t="s">
        <v>187</v>
      </c>
      <c r="C21" s="20">
        <v>3.4307932756451795E-3</v>
      </c>
      <c r="D21" s="20">
        <v>4.1999999999999997E-3</v>
      </c>
      <c r="E21" s="20">
        <v>0</v>
      </c>
      <c r="F21" s="20">
        <v>0</v>
      </c>
      <c r="G21" s="20">
        <v>0</v>
      </c>
      <c r="H21" s="20">
        <v>0</v>
      </c>
      <c r="I21" s="21">
        <f>S21</f>
        <v>6.3281886351849357</v>
      </c>
      <c r="J21" s="21">
        <v>6.3281886351849357</v>
      </c>
      <c r="K21" s="22">
        <v>2375.5655000000002</v>
      </c>
      <c r="L21" s="23">
        <v>2375.5655000000002</v>
      </c>
      <c r="N21" s="6">
        <v>143.1</v>
      </c>
      <c r="O21" s="6">
        <v>2623.3</v>
      </c>
      <c r="P21" s="6">
        <f t="shared" si="4"/>
        <v>375394.23000000004</v>
      </c>
      <c r="Q21" s="6">
        <f t="shared" si="5"/>
        <v>375.39423000000005</v>
      </c>
      <c r="R21" s="24" t="e">
        <f>#REF!/Q21</f>
        <v>#REF!</v>
      </c>
      <c r="S21" s="24">
        <f t="shared" si="1"/>
        <v>6.3281886351849357</v>
      </c>
      <c r="T21" s="24">
        <f t="shared" si="2"/>
        <v>6.3281886351849357</v>
      </c>
      <c r="U21" s="24" t="e">
        <f>#REF!/Q21</f>
        <v>#REF!</v>
      </c>
      <c r="V21" s="24" t="e">
        <f>#REF!/Q21</f>
        <v>#REF!</v>
      </c>
      <c r="W21" s="24" t="e">
        <f>#REF!/Q21</f>
        <v>#REF!</v>
      </c>
    </row>
    <row r="22" spans="1:44" ht="38.25">
      <c r="A22" s="18" t="s">
        <v>188</v>
      </c>
      <c r="B22" s="19" t="s">
        <v>189</v>
      </c>
      <c r="C22" s="20">
        <v>1.0398388249821278E-2</v>
      </c>
      <c r="D22" s="20">
        <v>1.2999999999999999E-2</v>
      </c>
      <c r="E22" s="20">
        <v>0</v>
      </c>
      <c r="F22" s="20">
        <v>0</v>
      </c>
      <c r="G22" s="20">
        <v>0</v>
      </c>
      <c r="H22" s="20">
        <v>0</v>
      </c>
      <c r="I22" s="21">
        <f>S22</f>
        <v>5.9296195715597539</v>
      </c>
      <c r="J22" s="21">
        <v>5.9296195715597539</v>
      </c>
      <c r="K22" s="22">
        <v>1343.9512999999999</v>
      </c>
      <c r="L22" s="23">
        <v>1343.9512999999999</v>
      </c>
      <c r="N22" s="6">
        <v>147.30000000000001</v>
      </c>
      <c r="O22" s="6">
        <v>1538.7</v>
      </c>
      <c r="P22" s="6">
        <f t="shared" si="4"/>
        <v>226650.51000000004</v>
      </c>
      <c r="Q22" s="6">
        <f t="shared" si="5"/>
        <v>226.65051000000003</v>
      </c>
      <c r="R22" s="24" t="e">
        <f>#REF!/Q22</f>
        <v>#REF!</v>
      </c>
      <c r="S22" s="24">
        <f t="shared" si="1"/>
        <v>5.9296195715597539</v>
      </c>
      <c r="T22" s="24">
        <f t="shared" si="2"/>
        <v>5.9296195715597539</v>
      </c>
      <c r="U22" s="24" t="e">
        <f>#REF!/Q22</f>
        <v>#REF!</v>
      </c>
      <c r="V22" s="24" t="e">
        <f>#REF!/Q22</f>
        <v>#REF!</v>
      </c>
      <c r="W22" s="24" t="e">
        <f>#REF!/Q22</f>
        <v>#REF!</v>
      </c>
    </row>
    <row r="23" spans="1:44" ht="38.25">
      <c r="A23" s="18" t="s">
        <v>190</v>
      </c>
      <c r="B23" s="19" t="s">
        <v>191</v>
      </c>
      <c r="C23" s="20">
        <v>1.7213349909151764E-2</v>
      </c>
      <c r="D23" s="20">
        <v>1.9099999999999999E-2</v>
      </c>
      <c r="E23" s="20">
        <v>0</v>
      </c>
      <c r="F23" s="20">
        <v>0</v>
      </c>
      <c r="G23" s="20">
        <v>0</v>
      </c>
      <c r="H23" s="20">
        <v>0</v>
      </c>
      <c r="I23" s="21">
        <f>S23</f>
        <v>6.2343945892878923</v>
      </c>
      <c r="J23" s="21">
        <v>6.2343945892878923</v>
      </c>
      <c r="K23" s="22">
        <v>710.60440000000006</v>
      </c>
      <c r="L23" s="23">
        <v>710.60440000000006</v>
      </c>
      <c r="N23" s="6">
        <v>109</v>
      </c>
      <c r="O23" s="6">
        <v>1045.7</v>
      </c>
      <c r="P23" s="6">
        <f t="shared" si="4"/>
        <v>113981.3</v>
      </c>
      <c r="Q23" s="6">
        <f t="shared" si="5"/>
        <v>113.9813</v>
      </c>
      <c r="R23" s="24" t="e">
        <f>#REF!/Q23</f>
        <v>#REF!</v>
      </c>
      <c r="S23" s="24">
        <f t="shared" si="1"/>
        <v>6.2343945892878923</v>
      </c>
      <c r="T23" s="24">
        <f t="shared" si="2"/>
        <v>6.2343945892878923</v>
      </c>
      <c r="U23" s="24" t="e">
        <f>#REF!/Q23</f>
        <v>#REF!</v>
      </c>
      <c r="V23" s="24" t="e">
        <f>#REF!/Q23</f>
        <v>#REF!</v>
      </c>
      <c r="W23" s="24" t="e">
        <f>#REF!/Q23</f>
        <v>#REF!</v>
      </c>
    </row>
    <row r="24" spans="1:44" ht="24.75" customHeight="1">
      <c r="A24" s="18" t="s">
        <v>192</v>
      </c>
      <c r="B24" s="19" t="s">
        <v>193</v>
      </c>
      <c r="C24" s="20">
        <v>0</v>
      </c>
      <c r="D24" s="20">
        <v>0</v>
      </c>
      <c r="E24" s="20">
        <v>0</v>
      </c>
      <c r="F24" s="20">
        <v>0</v>
      </c>
      <c r="G24" s="26">
        <v>183.08199999999999</v>
      </c>
      <c r="H24" s="26">
        <v>187.97</v>
      </c>
      <c r="I24" s="21">
        <v>0</v>
      </c>
      <c r="J24" s="21">
        <v>0</v>
      </c>
      <c r="K24" s="21">
        <v>0</v>
      </c>
      <c r="L24" s="27">
        <v>0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24.75" customHeight="1">
      <c r="A25" s="18" t="s">
        <v>194</v>
      </c>
      <c r="B25" s="19" t="s">
        <v>195</v>
      </c>
      <c r="C25" s="20">
        <v>0</v>
      </c>
      <c r="D25" s="20">
        <v>0</v>
      </c>
      <c r="E25" s="20">
        <v>0</v>
      </c>
      <c r="F25" s="20">
        <v>0</v>
      </c>
      <c r="G25" s="26">
        <v>162.94085916511403</v>
      </c>
      <c r="H25" s="26">
        <v>163.07</v>
      </c>
      <c r="I25" s="21">
        <v>0</v>
      </c>
      <c r="J25" s="21">
        <v>0</v>
      </c>
      <c r="K25" s="21">
        <v>0</v>
      </c>
      <c r="L25" s="27">
        <v>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24.75" customHeight="1">
      <c r="A26" s="18" t="s">
        <v>196</v>
      </c>
      <c r="B26" s="19" t="s">
        <v>197</v>
      </c>
      <c r="C26" s="20">
        <v>0</v>
      </c>
      <c r="D26" s="20">
        <v>0</v>
      </c>
      <c r="E26" s="20">
        <v>0</v>
      </c>
      <c r="F26" s="20">
        <v>0</v>
      </c>
      <c r="G26" s="26">
        <v>179.38293703063482</v>
      </c>
      <c r="H26" s="26">
        <v>173.65</v>
      </c>
      <c r="I26" s="21">
        <v>0</v>
      </c>
      <c r="J26" s="21">
        <v>0</v>
      </c>
      <c r="K26" s="21">
        <v>0</v>
      </c>
      <c r="L26" s="27">
        <v>0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s="12" customFormat="1" ht="24.75" customHeight="1">
      <c r="A27" s="18" t="s">
        <v>198</v>
      </c>
      <c r="B27" s="19" t="s">
        <v>199</v>
      </c>
      <c r="C27" s="20">
        <v>0</v>
      </c>
      <c r="D27" s="20">
        <v>0</v>
      </c>
      <c r="E27" s="20">
        <v>0</v>
      </c>
      <c r="F27" s="20">
        <v>0</v>
      </c>
      <c r="G27" s="29">
        <v>167.83351929080408</v>
      </c>
      <c r="H27" s="21">
        <v>176.15</v>
      </c>
      <c r="I27" s="21">
        <v>0</v>
      </c>
      <c r="J27" s="21">
        <v>0</v>
      </c>
      <c r="K27" s="21">
        <v>0</v>
      </c>
      <c r="L27" s="27">
        <v>0</v>
      </c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s="12" customFormat="1" ht="24.75" customHeight="1">
      <c r="A28" s="18" t="s">
        <v>200</v>
      </c>
      <c r="B28" s="19" t="s">
        <v>201</v>
      </c>
      <c r="C28" s="20">
        <v>0</v>
      </c>
      <c r="D28" s="20">
        <v>0</v>
      </c>
      <c r="E28" s="20">
        <v>0</v>
      </c>
      <c r="F28" s="20">
        <v>0</v>
      </c>
      <c r="G28" s="29">
        <v>167.86</v>
      </c>
      <c r="H28" s="21">
        <v>164.62</v>
      </c>
      <c r="I28" s="21">
        <v>0</v>
      </c>
      <c r="J28" s="21">
        <v>0</v>
      </c>
      <c r="K28" s="21">
        <v>0</v>
      </c>
      <c r="L28" s="27">
        <v>0</v>
      </c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s="12" customFormat="1" ht="24.75" customHeight="1">
      <c r="A29" s="18" t="s">
        <v>202</v>
      </c>
      <c r="B29" s="19" t="s">
        <v>203</v>
      </c>
      <c r="C29" s="20">
        <v>0</v>
      </c>
      <c r="D29" s="20">
        <v>0</v>
      </c>
      <c r="E29" s="20">
        <v>0</v>
      </c>
      <c r="F29" s="20">
        <v>0</v>
      </c>
      <c r="G29" s="29">
        <v>165.39</v>
      </c>
      <c r="H29" s="21">
        <v>165.43</v>
      </c>
      <c r="I29" s="21">
        <v>0</v>
      </c>
      <c r="J29" s="21">
        <v>0</v>
      </c>
      <c r="K29" s="21">
        <v>0</v>
      </c>
      <c r="L29" s="27">
        <v>0</v>
      </c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s="12" customFormat="1" ht="24.75" customHeight="1">
      <c r="A30" s="18" t="s">
        <v>204</v>
      </c>
      <c r="B30" s="19" t="s">
        <v>205</v>
      </c>
      <c r="C30" s="20">
        <v>0</v>
      </c>
      <c r="D30" s="20">
        <v>0</v>
      </c>
      <c r="E30" s="20">
        <v>0</v>
      </c>
      <c r="F30" s="20">
        <v>0</v>
      </c>
      <c r="G30" s="29">
        <v>185.74</v>
      </c>
      <c r="H30" s="21">
        <v>185.85</v>
      </c>
      <c r="I30" s="21">
        <v>0</v>
      </c>
      <c r="J30" s="21">
        <v>0</v>
      </c>
      <c r="K30" s="21">
        <v>0</v>
      </c>
      <c r="L30" s="27">
        <v>0</v>
      </c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s="12" customFormat="1" ht="37.5" customHeight="1">
      <c r="A31" s="18" t="s">
        <v>206</v>
      </c>
      <c r="B31" s="19" t="s">
        <v>207</v>
      </c>
      <c r="C31" s="20">
        <v>5.4999999999999997E-3</v>
      </c>
      <c r="D31" s="20">
        <v>5.4999999999999997E-3</v>
      </c>
      <c r="E31" s="20">
        <v>0</v>
      </c>
      <c r="F31" s="20">
        <v>0</v>
      </c>
      <c r="G31" s="20">
        <v>0</v>
      </c>
      <c r="H31" s="20">
        <v>0</v>
      </c>
      <c r="I31" s="21">
        <v>3.6151685393258428</v>
      </c>
      <c r="J31" s="21">
        <v>3.6151685393258428</v>
      </c>
      <c r="K31" s="22">
        <v>1287</v>
      </c>
      <c r="L31" s="23">
        <v>1287</v>
      </c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s="12" customFormat="1" ht="37.5" customHeight="1">
      <c r="A32" s="18" t="s">
        <v>208</v>
      </c>
      <c r="B32" s="19" t="s">
        <v>209</v>
      </c>
      <c r="C32" s="20">
        <v>5.7999999999999996E-3</v>
      </c>
      <c r="D32" s="20">
        <v>5.7999999999999996E-3</v>
      </c>
      <c r="E32" s="20">
        <v>0</v>
      </c>
      <c r="F32" s="20">
        <v>0</v>
      </c>
      <c r="G32" s="20">
        <v>0</v>
      </c>
      <c r="H32" s="20">
        <v>0</v>
      </c>
      <c r="I32" s="21">
        <v>5.1733333333333329</v>
      </c>
      <c r="J32" s="21">
        <v>5.1733333333333329</v>
      </c>
      <c r="K32" s="22">
        <v>388</v>
      </c>
      <c r="L32" s="23">
        <v>388</v>
      </c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s="12" customFormat="1" ht="37.5" customHeight="1">
      <c r="A33" s="18" t="s">
        <v>210</v>
      </c>
      <c r="B33" s="19" t="s">
        <v>211</v>
      </c>
      <c r="C33" s="20">
        <v>1.18E-2</v>
      </c>
      <c r="D33" s="20">
        <v>1.18E-2</v>
      </c>
      <c r="E33" s="20">
        <v>0</v>
      </c>
      <c r="F33" s="20">
        <v>0</v>
      </c>
      <c r="G33" s="20">
        <v>0</v>
      </c>
      <c r="H33" s="20">
        <v>0</v>
      </c>
      <c r="I33" s="21">
        <v>4.1739130434782608</v>
      </c>
      <c r="J33" s="21">
        <v>4.1739130434782608</v>
      </c>
      <c r="K33" s="22">
        <v>672</v>
      </c>
      <c r="L33" s="23">
        <v>672</v>
      </c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s="12" customFormat="1" ht="46.15" customHeight="1">
      <c r="A34" s="18" t="s">
        <v>212</v>
      </c>
      <c r="B34" s="19" t="s">
        <v>213</v>
      </c>
      <c r="C34" s="20">
        <v>2.75E-2</v>
      </c>
      <c r="D34" s="20">
        <v>2.75E-2</v>
      </c>
      <c r="E34" s="20">
        <v>0</v>
      </c>
      <c r="F34" s="20">
        <v>0</v>
      </c>
      <c r="G34" s="20">
        <v>0</v>
      </c>
      <c r="H34" s="20">
        <v>0</v>
      </c>
      <c r="I34" s="21">
        <v>7.2424242424242422</v>
      </c>
      <c r="J34" s="21">
        <v>7.2424242424242422</v>
      </c>
      <c r="K34" s="22">
        <v>478</v>
      </c>
      <c r="L34" s="23">
        <v>478</v>
      </c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s="12" customFormat="1" ht="52.9" customHeight="1">
      <c r="A35" s="18" t="s">
        <v>214</v>
      </c>
      <c r="B35" s="19" t="s">
        <v>215</v>
      </c>
      <c r="C35" s="20">
        <v>1.7399999999999999E-2</v>
      </c>
      <c r="D35" s="20">
        <v>1.7399999999999999E-2</v>
      </c>
      <c r="E35" s="20">
        <v>0</v>
      </c>
      <c r="F35" s="20">
        <v>0</v>
      </c>
      <c r="G35" s="20">
        <v>0</v>
      </c>
      <c r="H35" s="20">
        <v>0</v>
      </c>
      <c r="I35" s="21">
        <v>6.2391304347826084</v>
      </c>
      <c r="J35" s="21">
        <v>6.2391304347826084</v>
      </c>
      <c r="K35" s="22">
        <v>2009</v>
      </c>
      <c r="L35" s="23">
        <v>2009</v>
      </c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37.5" customHeight="1">
      <c r="A36" s="18" t="s">
        <v>216</v>
      </c>
      <c r="B36" s="19" t="s">
        <v>217</v>
      </c>
      <c r="C36" s="20">
        <v>2.3900000000000001E-2</v>
      </c>
      <c r="D36" s="20">
        <v>2.3900000000000001E-2</v>
      </c>
      <c r="E36" s="20">
        <v>0</v>
      </c>
      <c r="F36" s="20">
        <v>0</v>
      </c>
      <c r="G36" s="20">
        <v>0</v>
      </c>
      <c r="H36" s="20">
        <v>0</v>
      </c>
      <c r="I36" s="21">
        <v>5.6081081081081079</v>
      </c>
      <c r="J36" s="21">
        <v>5.6081081081081079</v>
      </c>
      <c r="K36" s="22">
        <v>415</v>
      </c>
      <c r="L36" s="23">
        <v>415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37.5" customHeight="1">
      <c r="A37" s="18" t="s">
        <v>218</v>
      </c>
      <c r="B37" s="19" t="s">
        <v>219</v>
      </c>
      <c r="C37" s="20">
        <v>2.1000000000000001E-2</v>
      </c>
      <c r="D37" s="20">
        <v>2.1000000000000001E-2</v>
      </c>
      <c r="E37" s="20">
        <v>0</v>
      </c>
      <c r="F37" s="20">
        <v>0</v>
      </c>
      <c r="G37" s="20">
        <v>0</v>
      </c>
      <c r="H37" s="20">
        <v>0</v>
      </c>
      <c r="I37" s="21">
        <v>7.5535223906780287</v>
      </c>
      <c r="J37" s="21">
        <v>7.5535223906780287</v>
      </c>
      <c r="K37" s="22">
        <v>2239</v>
      </c>
      <c r="L37" s="23">
        <v>2239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37.5" customHeight="1">
      <c r="A38" s="18" t="s">
        <v>220</v>
      </c>
      <c r="B38" s="19" t="s">
        <v>221</v>
      </c>
      <c r="C38" s="20">
        <v>0.05</v>
      </c>
      <c r="D38" s="20">
        <v>0.05</v>
      </c>
      <c r="E38" s="20">
        <v>0</v>
      </c>
      <c r="F38" s="20">
        <v>0</v>
      </c>
      <c r="G38" s="20">
        <v>0</v>
      </c>
      <c r="H38" s="20">
        <v>0</v>
      </c>
      <c r="I38" s="21">
        <v>6.0154905335628222</v>
      </c>
      <c r="J38" s="21">
        <v>6.0154905335628222</v>
      </c>
      <c r="K38" s="22">
        <v>699</v>
      </c>
      <c r="L38" s="23">
        <v>699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37.5" customHeight="1">
      <c r="A39" s="18" t="s">
        <v>222</v>
      </c>
      <c r="B39" s="19" t="s">
        <v>223</v>
      </c>
      <c r="C39" s="20">
        <v>1.4999999999999999E-2</v>
      </c>
      <c r="D39" s="20">
        <v>1.4999999999999999E-2</v>
      </c>
      <c r="E39" s="20">
        <v>0</v>
      </c>
      <c r="F39" s="20">
        <v>0</v>
      </c>
      <c r="G39" s="20">
        <v>0</v>
      </c>
      <c r="H39" s="20">
        <v>0</v>
      </c>
      <c r="I39" s="21">
        <v>3.9930555555555558</v>
      </c>
      <c r="J39" s="21">
        <v>3.9930555555555558</v>
      </c>
      <c r="K39" s="22">
        <v>460</v>
      </c>
      <c r="L39" s="23">
        <v>460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37.5" customHeight="1">
      <c r="A40" s="18" t="s">
        <v>224</v>
      </c>
      <c r="B40" s="19" t="s">
        <v>225</v>
      </c>
      <c r="C40" s="20">
        <v>3.7000000000000002E-3</v>
      </c>
      <c r="D40" s="20">
        <v>3.7000000000000002E-3</v>
      </c>
      <c r="E40" s="20">
        <v>0</v>
      </c>
      <c r="F40" s="20">
        <v>0</v>
      </c>
      <c r="G40" s="20">
        <v>0</v>
      </c>
      <c r="H40" s="20">
        <v>0</v>
      </c>
      <c r="I40" s="21">
        <v>3.7105069801616462</v>
      </c>
      <c r="J40" s="21">
        <v>3.7105069801616462</v>
      </c>
      <c r="K40" s="22">
        <v>1010</v>
      </c>
      <c r="L40" s="23">
        <v>1010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37.5" customHeight="1">
      <c r="A41" s="18" t="s">
        <v>226</v>
      </c>
      <c r="B41" s="19" t="s">
        <v>227</v>
      </c>
      <c r="C41" s="20">
        <v>3.5000000000000001E-3</v>
      </c>
      <c r="D41" s="20">
        <v>3.5000000000000001E-3</v>
      </c>
      <c r="E41" s="20">
        <v>0</v>
      </c>
      <c r="F41" s="20">
        <v>0</v>
      </c>
      <c r="G41" s="20">
        <v>0</v>
      </c>
      <c r="H41" s="20">
        <v>0</v>
      </c>
      <c r="I41" s="21">
        <v>4.1545372866127579</v>
      </c>
      <c r="J41" s="21">
        <v>4.1545372866127579</v>
      </c>
      <c r="K41" s="22">
        <v>578</v>
      </c>
      <c r="L41" s="23">
        <v>578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37.5" customHeight="1">
      <c r="A42" s="18" t="s">
        <v>228</v>
      </c>
      <c r="B42" s="19" t="s">
        <v>229</v>
      </c>
      <c r="C42" s="20">
        <v>3.0000000000000001E-3</v>
      </c>
      <c r="D42" s="20">
        <v>3.0000000000000001E-3</v>
      </c>
      <c r="E42" s="20">
        <v>0</v>
      </c>
      <c r="F42" s="20">
        <v>0</v>
      </c>
      <c r="G42" s="20">
        <v>0</v>
      </c>
      <c r="H42" s="20">
        <v>0</v>
      </c>
      <c r="I42" s="21">
        <v>5.0435674013326501</v>
      </c>
      <c r="J42" s="21">
        <v>5.0435674013326501</v>
      </c>
      <c r="K42" s="22">
        <v>492</v>
      </c>
      <c r="L42" s="23">
        <v>492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37.5" customHeight="1">
      <c r="A43" s="18" t="s">
        <v>230</v>
      </c>
      <c r="B43" s="19" t="s">
        <v>231</v>
      </c>
      <c r="C43" s="20">
        <v>2.4E-2</v>
      </c>
      <c r="D43" s="20">
        <v>2.4E-2</v>
      </c>
      <c r="E43" s="20">
        <v>0</v>
      </c>
      <c r="F43" s="20">
        <v>0</v>
      </c>
      <c r="G43" s="20">
        <v>0</v>
      </c>
      <c r="H43" s="20">
        <v>0</v>
      </c>
      <c r="I43" s="21">
        <v>6.3509905859210338</v>
      </c>
      <c r="J43" s="21">
        <v>6.3509905859210338</v>
      </c>
      <c r="K43" s="22">
        <v>226</v>
      </c>
      <c r="L43" s="23">
        <v>226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37.5" customHeight="1" thickBot="1">
      <c r="A44" s="32" t="s">
        <v>232</v>
      </c>
      <c r="B44" s="33" t="s">
        <v>233</v>
      </c>
      <c r="C44" s="34">
        <v>8.8000000000000005E-3</v>
      </c>
      <c r="D44" s="34">
        <v>8.8000000000000005E-3</v>
      </c>
      <c r="E44" s="34">
        <v>0</v>
      </c>
      <c r="F44" s="34">
        <v>0</v>
      </c>
      <c r="G44" s="34">
        <v>0</v>
      </c>
      <c r="H44" s="34">
        <v>0</v>
      </c>
      <c r="I44" s="35">
        <v>4.8463309236299015</v>
      </c>
      <c r="J44" s="35">
        <v>4.8463309236299015</v>
      </c>
      <c r="K44" s="36">
        <v>300</v>
      </c>
      <c r="L44" s="37">
        <v>300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37.5" customHeight="1">
      <c r="A45" s="38"/>
      <c r="B45" s="39"/>
      <c r="C45" s="40"/>
      <c r="D45" s="40"/>
      <c r="E45" s="40"/>
      <c r="F45" s="40"/>
      <c r="G45" s="40"/>
      <c r="H45" s="40"/>
      <c r="I45" s="41"/>
      <c r="J45" s="41"/>
      <c r="K45" s="42"/>
      <c r="L45" s="42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34.9" customHeight="1">
      <c r="A46" s="43"/>
      <c r="B46" s="44"/>
      <c r="C46" s="45"/>
      <c r="D46" s="45"/>
      <c r="E46" s="46"/>
      <c r="F46" s="46"/>
      <c r="G46" s="47"/>
      <c r="H46" s="47"/>
      <c r="I46" s="48"/>
      <c r="J46" s="48"/>
      <c r="K46" s="49"/>
      <c r="L46" s="4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5" customHeight="1">
      <c r="B47" s="50"/>
      <c r="G47" s="31"/>
      <c r="H47" s="31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20.25">
      <c r="A48" s="50"/>
      <c r="E48" s="51"/>
      <c r="F48" s="12"/>
      <c r="G48" s="51"/>
      <c r="I48" s="50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>
      <c r="B49" s="52"/>
      <c r="G49" s="31"/>
      <c r="H49" s="31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>
      <c r="B50" s="52"/>
      <c r="G50" s="31"/>
      <c r="H50" s="31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>
      <c r="B51" s="52"/>
      <c r="G51" s="31"/>
      <c r="H51" s="31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>
      <c r="A52" s="53"/>
      <c r="G52" s="31"/>
      <c r="H52" s="31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>
      <c r="B53" s="52"/>
      <c r="G53" s="31"/>
      <c r="H53" s="31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>
      <c r="B54" s="52"/>
      <c r="G54" s="31"/>
      <c r="H54" s="31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>
      <c r="A55" s="6"/>
      <c r="B55" s="52"/>
      <c r="G55" s="31"/>
      <c r="H55" s="31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>
      <c r="A56" s="6"/>
      <c r="G56" s="31"/>
      <c r="H56" s="31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>
      <c r="A57" s="6"/>
      <c r="B57" s="52"/>
      <c r="G57" s="31"/>
      <c r="H57" s="31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>
      <c r="A58" s="6"/>
      <c r="B58" s="52"/>
      <c r="G58" s="31"/>
      <c r="H58" s="31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>
      <c r="A59" s="6"/>
      <c r="B59" s="52"/>
      <c r="G59" s="31"/>
      <c r="H59" s="31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>
      <c r="A60" s="6"/>
      <c r="B60" s="52"/>
      <c r="G60" s="31"/>
      <c r="H60" s="31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>
      <c r="A61" s="6"/>
      <c r="B61" s="52"/>
      <c r="G61" s="31"/>
      <c r="H61" s="31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>
      <c r="A62" s="6"/>
      <c r="G62" s="31"/>
      <c r="H62" s="31"/>
      <c r="I62" s="54"/>
      <c r="J62" s="54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>
      <c r="A63" s="6"/>
      <c r="I63" s="8"/>
      <c r="J63" s="8"/>
    </row>
    <row r="64" spans="1:44">
      <c r="A64" s="6"/>
      <c r="I64" s="8"/>
      <c r="J64" s="8"/>
    </row>
    <row r="65" spans="1:10">
      <c r="A65" s="6"/>
      <c r="I65" s="8"/>
      <c r="J65" s="8"/>
    </row>
  </sheetData>
  <mergeCells count="13">
    <mergeCell ref="A3:L3"/>
    <mergeCell ref="A4:L4"/>
    <mergeCell ref="A6:L6"/>
    <mergeCell ref="A7:A10"/>
    <mergeCell ref="B7:B10"/>
    <mergeCell ref="C7:F7"/>
    <mergeCell ref="G7:L7"/>
    <mergeCell ref="C8:D8"/>
    <mergeCell ref="E8:F8"/>
    <mergeCell ref="G8:H8"/>
    <mergeCell ref="I8:J8"/>
    <mergeCell ref="K8:L8"/>
    <mergeCell ref="A5:L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Отчёт за 2019 год </vt:lpstr>
      <vt:lpstr>Целевые показатели отчёт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cp:lastPrinted>2019-06-13T11:20:02Z</cp:lastPrinted>
  <dcterms:created xsi:type="dcterms:W3CDTF">2019-06-13T08:29:26Z</dcterms:created>
  <dcterms:modified xsi:type="dcterms:W3CDTF">2020-04-14T11:25:59Z</dcterms:modified>
</cp:coreProperties>
</file>