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Раскрытие информации ИП2019-2023\2021 раскрытие информации кор. ИП\"/>
    </mc:Choice>
  </mc:AlternateContent>
  <bookViews>
    <workbookView xWindow="14505" yWindow="-15" windowWidth="14310" windowHeight="12345"/>
  </bookViews>
  <sheets>
    <sheet name="Инвестиц.программа 2019-2023" sheetId="1" r:id="rId1"/>
    <sheet name="Целевые показатели ИП 2019-2023" sheetId="2" r:id="rId2"/>
    <sheet name="Показатели надёжности и эффекти" sheetId="3" r:id="rId3"/>
  </sheets>
  <externalReferences>
    <externalReference r:id="rId4"/>
  </externalReferences>
  <definedNames>
    <definedName name="_xlnm._FilterDatabase" localSheetId="0" hidden="1">'Инвестиц.программа 2019-2023'!$A$5:$S$52</definedName>
  </definedNames>
  <calcPr calcId="152511"/>
</workbook>
</file>

<file path=xl/calcChain.xml><?xml version="1.0" encoding="utf-8"?>
<calcChain xmlns="http://schemas.openxmlformats.org/spreadsheetml/2006/main">
  <c r="L19" i="1" l="1"/>
  <c r="K19" i="1"/>
  <c r="A20" i="2" l="1"/>
  <c r="K16" i="2"/>
  <c r="L16" i="2" s="1"/>
  <c r="M16" i="2" s="1"/>
  <c r="N16" i="2" s="1"/>
  <c r="B16" i="2"/>
  <c r="D16" i="2" s="1"/>
  <c r="E16" i="2" s="1"/>
  <c r="F16" i="2" s="1"/>
  <c r="G16" i="2" s="1"/>
  <c r="H16" i="2" s="1"/>
  <c r="AD26" i="3" l="1"/>
  <c r="AE26" i="3" s="1"/>
  <c r="AK26" i="3" s="1"/>
  <c r="W26" i="3" s="1"/>
  <c r="AD25" i="3"/>
  <c r="AE25" i="3" s="1"/>
  <c r="AD24" i="3"/>
  <c r="AE24" i="3" s="1"/>
  <c r="AD23" i="3"/>
  <c r="AE23" i="3" s="1"/>
  <c r="AD22" i="3"/>
  <c r="AE22" i="3" s="1"/>
  <c r="AD21" i="3"/>
  <c r="AE21" i="3" s="1"/>
  <c r="AK21" i="3" s="1"/>
  <c r="W21" i="3" s="1"/>
  <c r="AD20" i="3"/>
  <c r="AE20" i="3" s="1"/>
  <c r="AD18" i="3"/>
  <c r="AE18" i="3" s="1"/>
  <c r="AD17" i="3"/>
  <c r="AE17" i="3" s="1"/>
  <c r="AD16" i="3"/>
  <c r="AE16" i="3" s="1"/>
  <c r="AG16" i="3" s="1"/>
  <c r="C15" i="3"/>
  <c r="O33" i="1"/>
  <c r="O29" i="1"/>
  <c r="O24" i="1"/>
  <c r="M24" i="1"/>
  <c r="M29" i="1"/>
  <c r="M33" i="1"/>
  <c r="K33" i="1"/>
  <c r="K24" i="1"/>
  <c r="K29" i="1"/>
  <c r="I33" i="1"/>
  <c r="I24" i="1"/>
  <c r="I29" i="1"/>
  <c r="O31" i="1"/>
  <c r="D31" i="1" s="1"/>
  <c r="O26" i="1"/>
  <c r="AI24" i="3" l="1"/>
  <c r="U24" i="3" s="1"/>
  <c r="AH24" i="3"/>
  <c r="AK24" i="3"/>
  <c r="W24" i="3" s="1"/>
  <c r="AJ24" i="3"/>
  <c r="V24" i="3" s="1"/>
  <c r="AF24" i="3"/>
  <c r="AG24" i="3"/>
  <c r="AG17" i="3"/>
  <c r="AK17" i="3"/>
  <c r="W17" i="3" s="1"/>
  <c r="AF17" i="3"/>
  <c r="AI17" i="3"/>
  <c r="U17" i="3" s="1"/>
  <c r="AH17" i="3"/>
  <c r="AJ17" i="3"/>
  <c r="V17" i="3" s="1"/>
  <c r="AJ25" i="3"/>
  <c r="V25" i="3" s="1"/>
  <c r="AF25" i="3"/>
  <c r="AI25" i="3"/>
  <c r="U25" i="3" s="1"/>
  <c r="AK25" i="3"/>
  <c r="W25" i="3" s="1"/>
  <c r="AG25" i="3"/>
  <c r="AH25" i="3"/>
  <c r="AH18" i="3"/>
  <c r="AJ18" i="3"/>
  <c r="V18" i="3" s="1"/>
  <c r="AF18" i="3"/>
  <c r="AI18" i="3"/>
  <c r="U18" i="3" s="1"/>
  <c r="AK18" i="3"/>
  <c r="W18" i="3" s="1"/>
  <c r="AG18" i="3"/>
  <c r="AH22" i="3"/>
  <c r="AG22" i="3"/>
  <c r="AF22" i="3"/>
  <c r="AI22" i="3"/>
  <c r="U22" i="3" s="1"/>
  <c r="AK22" i="3"/>
  <c r="W22" i="3" s="1"/>
  <c r="AJ22" i="3"/>
  <c r="V22" i="3" s="1"/>
  <c r="AJ20" i="3"/>
  <c r="V20" i="3" s="1"/>
  <c r="AF20" i="3"/>
  <c r="AH20" i="3"/>
  <c r="AK20" i="3"/>
  <c r="W20" i="3" s="1"/>
  <c r="AG20" i="3"/>
  <c r="AI20" i="3"/>
  <c r="U20" i="3" s="1"/>
  <c r="AH23" i="3"/>
  <c r="AK23" i="3"/>
  <c r="AG23" i="3"/>
  <c r="AJ23" i="3"/>
  <c r="AI23" i="3"/>
  <c r="AF23" i="3"/>
  <c r="AI16" i="3"/>
  <c r="AI21" i="3"/>
  <c r="U21" i="3" s="1"/>
  <c r="AI26" i="3"/>
  <c r="U26" i="3" s="1"/>
  <c r="AF16" i="3"/>
  <c r="AF21" i="3"/>
  <c r="AF26" i="3"/>
  <c r="AK16" i="3"/>
  <c r="AH16" i="3"/>
  <c r="AH21" i="3"/>
  <c r="AH26" i="3"/>
  <c r="AJ16" i="3"/>
  <c r="AJ21" i="3"/>
  <c r="V21" i="3" s="1"/>
  <c r="AJ26" i="3"/>
  <c r="V26" i="3" s="1"/>
  <c r="AG21" i="3"/>
  <c r="AG26" i="3"/>
  <c r="M15" i="1" l="1"/>
  <c r="K15" i="1"/>
  <c r="F32" i="1" l="1"/>
  <c r="G32" i="1"/>
  <c r="H32" i="1"/>
  <c r="I32" i="1"/>
  <c r="J32" i="1"/>
  <c r="L32" i="1"/>
  <c r="N32" i="1"/>
  <c r="P32" i="1"/>
  <c r="Q32" i="1"/>
  <c r="R32" i="1"/>
  <c r="S32" i="1"/>
  <c r="F28" i="1"/>
  <c r="G28" i="1"/>
  <c r="H28" i="1"/>
  <c r="I28" i="1"/>
  <c r="J28" i="1"/>
  <c r="L28" i="1"/>
  <c r="N28" i="1"/>
  <c r="P28" i="1"/>
  <c r="Q28" i="1"/>
  <c r="R28" i="1"/>
  <c r="S28" i="1"/>
  <c r="F23" i="1"/>
  <c r="G23" i="1"/>
  <c r="H23" i="1"/>
  <c r="I23" i="1"/>
  <c r="J23" i="1"/>
  <c r="N23" i="1"/>
  <c r="P23" i="1"/>
  <c r="R23" i="1"/>
  <c r="S23" i="1"/>
  <c r="F18" i="1"/>
  <c r="G18" i="1"/>
  <c r="H18" i="1"/>
  <c r="I18" i="1"/>
  <c r="J18" i="1"/>
  <c r="N18" i="1"/>
  <c r="P18" i="1"/>
  <c r="R18" i="1"/>
  <c r="S18" i="1"/>
  <c r="O32" i="1"/>
  <c r="M32" i="1"/>
  <c r="K32" i="1"/>
  <c r="O28" i="1"/>
  <c r="M28" i="1"/>
  <c r="K28" i="1"/>
  <c r="O23" i="1"/>
  <c r="M23" i="1"/>
  <c r="L23" i="1"/>
  <c r="K23" i="1"/>
  <c r="Q19" i="1"/>
  <c r="Q18" i="1" s="1"/>
  <c r="O19" i="1"/>
  <c r="O18" i="1" s="1"/>
  <c r="M19" i="1"/>
  <c r="M18" i="1" s="1"/>
  <c r="L18" i="1"/>
  <c r="K18" i="1"/>
  <c r="M14" i="1"/>
  <c r="K14" i="1"/>
  <c r="E28" i="1"/>
  <c r="E32" i="1"/>
  <c r="F14" i="1"/>
  <c r="G14" i="1"/>
  <c r="H14" i="1"/>
  <c r="I14" i="1"/>
  <c r="J14" i="1"/>
  <c r="L14" i="1"/>
  <c r="N14" i="1"/>
  <c r="P14" i="1"/>
  <c r="Q14" i="1"/>
  <c r="R14" i="1"/>
  <c r="S14" i="1"/>
  <c r="E18" i="1"/>
  <c r="D27" i="1"/>
  <c r="Q23" i="1" l="1"/>
  <c r="Q13" i="1" s="1"/>
  <c r="P13" i="1"/>
  <c r="G13" i="1"/>
  <c r="J13" i="1"/>
  <c r="F13" i="1"/>
  <c r="S13" i="1"/>
  <c r="N13" i="1"/>
  <c r="R13" i="1"/>
  <c r="I13" i="1"/>
  <c r="M13" i="1"/>
  <c r="H13" i="1"/>
  <c r="L13" i="1"/>
  <c r="K13" i="1"/>
  <c r="D35" i="1"/>
  <c r="D34" i="1"/>
  <c r="D30" i="1"/>
  <c r="D29" i="1"/>
  <c r="D22" i="1"/>
  <c r="D25" i="1"/>
  <c r="D26" i="1"/>
  <c r="D28" i="1" l="1"/>
  <c r="D20" i="1"/>
  <c r="D21" i="1"/>
  <c r="O17" i="1"/>
  <c r="O15" i="1" s="1"/>
  <c r="O14" i="1" s="1"/>
  <c r="O13" i="1" s="1"/>
  <c r="D17" i="1" l="1"/>
  <c r="E16" i="1" l="1"/>
  <c r="D16" i="1" s="1"/>
  <c r="D33" i="1" l="1"/>
  <c r="D32" i="1"/>
  <c r="E23" i="1" l="1"/>
  <c r="D24" i="1"/>
  <c r="D23" i="1" l="1"/>
  <c r="D15" i="1"/>
  <c r="E14" i="1"/>
  <c r="E13" i="1" s="1"/>
  <c r="D19" i="1"/>
  <c r="D18" i="1"/>
  <c r="D14" i="1" l="1"/>
  <c r="D13" i="1" s="1"/>
</calcChain>
</file>

<file path=xl/comments1.xml><?xml version="1.0" encoding="utf-8"?>
<comments xmlns="http://schemas.openxmlformats.org/spreadsheetml/2006/main">
  <authors>
    <author>--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<sst xmlns="http://schemas.openxmlformats.org/spreadsheetml/2006/main" count="337" uniqueCount="232">
  <si>
    <t>Целевые показатели инвестиционной программы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</si>
  <si>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</si>
  <si>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</si>
  <si>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</si>
  <si>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</si>
  <si>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t>9</t>
  </si>
  <si>
    <t>9.1</t>
  </si>
  <si>
    <t>Срок окупаемости</t>
  </si>
  <si>
    <t>лет</t>
  </si>
  <si>
    <t>9.2</t>
  </si>
  <si>
    <t>Перебои в снабжении потребителей</t>
  </si>
  <si>
    <t>час./чел.</t>
  </si>
  <si>
    <t>9.3</t>
  </si>
  <si>
    <t>Продолжительность (бесперебойность) поставки товаров и услуг</t>
  </si>
  <si>
    <t>час./день</t>
  </si>
  <si>
    <t>9.4</t>
  </si>
  <si>
    <t xml:space="preserve">Доля потерь и неучтенного потребления </t>
  </si>
  <si>
    <t>%</t>
  </si>
  <si>
    <t>9.5</t>
  </si>
  <si>
    <t>Коэффициент потерь</t>
  </si>
  <si>
    <t>Гкал/км</t>
  </si>
  <si>
    <t>9.6</t>
  </si>
  <si>
    <t>Износ систем коммунальной инфраструктуры</t>
  </si>
  <si>
    <t>9.7</t>
  </si>
  <si>
    <t>Износ оборудования производства (котлы)</t>
  </si>
  <si>
    <t>9.8</t>
  </si>
  <si>
    <t>Износ оборудования передачи тепловой энергии (сети)</t>
  </si>
  <si>
    <t>9.9</t>
  </si>
  <si>
    <t>Удельный вес сетей, нуждающихся в замене</t>
  </si>
  <si>
    <t>9.10</t>
  </si>
  <si>
    <t>Обеспеченность потребления товаров и услуг приборами учета</t>
  </si>
  <si>
    <t>9.11</t>
  </si>
  <si>
    <t>Расход топлива</t>
  </si>
  <si>
    <t>т усл.топл/Гкал</t>
  </si>
  <si>
    <t>9.12</t>
  </si>
  <si>
    <t>Расход электроэнергии на выработку</t>
  </si>
  <si>
    <t>кВт.ч/Гкал</t>
  </si>
  <si>
    <t>9.13</t>
  </si>
  <si>
    <t>Расход электроэнергии на передачу</t>
  </si>
  <si>
    <t>9.14</t>
  </si>
  <si>
    <t>Количество аварий (с учетом котельных)</t>
  </si>
  <si>
    <t>ед.</t>
  </si>
  <si>
    <t>9.15</t>
  </si>
  <si>
    <t>Количество аварий на тепловых сетях</t>
  </si>
  <si>
    <t>9.16</t>
  </si>
  <si>
    <t>Производительность труда</t>
  </si>
  <si>
    <t>тыс. руб./чел.</t>
  </si>
  <si>
    <t>Форма 4.5  Информация об инвестиционной программе</t>
  </si>
  <si>
    <t>Наименование  инвестиционной программы</t>
  </si>
  <si>
    <t>Цель инвестиционной программы</t>
  </si>
  <si>
    <t>Инвестиционная программа ГУП "ТЭК СПб" в сфере теплоснабжения на период 2019-2023 годы на территории Санкт-Петербурга</t>
  </si>
  <si>
    <t>Наименование органа исполнительной власти , утвердившего инвестиционную программу</t>
  </si>
  <si>
    <t>Комитет по тарифам Санкт-Петербурга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</si>
  <si>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</si>
  <si>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</si>
  <si>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</si>
  <si>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Наименование органа местного самоуправления,согласовавшего инвестиционную программу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</si>
  <si>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</si>
  <si>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8.1.</t>
  </si>
  <si>
    <t>тыс. руб.</t>
  </si>
  <si>
    <t>8.1.1.</t>
  </si>
  <si>
    <t>8.1.2.</t>
  </si>
  <si>
    <t>8.1.3.</t>
  </si>
  <si>
    <t>амортизация</t>
  </si>
  <si>
    <t>плата за подключение (технологическое присоединение)</t>
  </si>
  <si>
    <t>бюджет субъекта Российской Федерации</t>
  </si>
  <si>
    <t>1.1 Строительство новых тепловых сетей в целях подключения потребителей</t>
  </si>
  <si>
    <t>1.3 Увеличение пропускной способности существующих тепловых сетей в целях подключения потребителей</t>
  </si>
  <si>
    <t>2.1 Строительство новых сетей</t>
  </si>
  <si>
    <t>2.2 Строительство иных объектов, за исключением тепловых сетей</t>
  </si>
  <si>
    <t>3.2.1 Реконструкция ЦТП</t>
  </si>
  <si>
    <t>3.2.2 Реконструкция или модернизация существующих объектов ФТС в целях снижения уровня износа сущетвующих объектов.</t>
  </si>
  <si>
    <t>3.2.3 Реконструкция или модернизация существующих объектов ФЭИ в целях снижения уровня износа сущетвующих объектов.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</si>
  <si>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</si>
  <si>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t>Дата утверждения инвестиционной программы</t>
  </si>
  <si>
    <t xml:space="preserve"> 3.1.2 Реконструкция или модернизация существующих тепловых сетей. Квартальные тепловые сети</t>
  </si>
  <si>
    <t xml:space="preserve"> 3.1.1  Реконструкция или модернизация существующих тепловых сетей. Магистральные и распределительные тепловые сети</t>
  </si>
  <si>
    <t>4.3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Мероприятия, направленные на повышение антитеррористической защищённости объектов</t>
  </si>
  <si>
    <t>4.2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филиала энергетических источников</t>
  </si>
  <si>
    <t>4.1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тепловых сетей и оборудовании ЦТП.</t>
  </si>
  <si>
    <t>Обеспечение качественного и бесперебойного теплоснабжения потребителей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</si>
  <si>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   - без дифференциации_x000D_
_x000D_
Централизованная система теплоснабжения:_x000D_  - наименование отсутствует</t>
  </si>
  <si>
    <t>Мероприятия</t>
  </si>
  <si>
    <t xml:space="preserve"> - </t>
  </si>
  <si>
    <t>Форма №3-ИП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</si>
  <si>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</si>
  <si>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Государственного унитарного предприятия "Топливно-энергетический комплекс Санкт-Петербурга"</t>
  </si>
  <si>
    <t xml:space="preserve"> в сфере теплоснабжения на 2019-2023 годы</t>
  </si>
  <si>
    <t xml:space="preserve"> (город Санкт-Петербург)</t>
  </si>
  <si>
    <t>Наименование показателя</t>
  </si>
  <si>
    <t>Ед. изм.</t>
  </si>
  <si>
    <t>Фактические значения значения за 2017 год</t>
  </si>
  <si>
    <t>Утвержденный период</t>
  </si>
  <si>
    <t>Удельный расход электрической энергии на траспортировку теплоносителя</t>
  </si>
  <si>
    <t>кВт*ч/м3</t>
  </si>
  <si>
    <t>-</t>
  </si>
  <si>
    <t>Удельный расход условного топлива на отпуск единицы тепловой энергии с коллекторов</t>
  </si>
  <si>
    <t>Объем присоединяемой тепловой нагрузки новых потребителей</t>
  </si>
  <si>
    <t>Гкал/ч</t>
  </si>
  <si>
    <t>Износ тепловых сетей</t>
  </si>
  <si>
    <t xml:space="preserve">Износ котельных </t>
  </si>
  <si>
    <t>Потери тепловой энергии при передаче тепловой энергии по тепловым сетям</t>
  </si>
  <si>
    <t>% от отпуска тепловой энергии в сеть</t>
  </si>
  <si>
    <t>Потери теплоносителя при передаче тепловой энергии по тепловым сетям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</si>
  <si>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реды:</t>
  </si>
  <si>
    <t>Снижение выбросов SO2 -</t>
  </si>
  <si>
    <t>Снижение выбросов сажи -</t>
  </si>
  <si>
    <t>8.1.4.</t>
  </si>
  <si>
    <t>прибыль, направленная на инвестиции</t>
  </si>
  <si>
    <t>4.1</t>
  </si>
  <si>
    <t>4.2</t>
  </si>
  <si>
    <t>Форма № 4-ИП ТС</t>
  </si>
  <si>
    <t>Показатели надёжности и энергетической эффективности  объектов централизованного теплоснабжения</t>
  </si>
  <si>
    <t>Государственного унитарного предприятия  "Топливно-энергетический комплекс Санкт-Петербурга"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</si>
  <si>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</si>
  <si>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</si>
  <si>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</si>
  <si>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</si>
  <si>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</si>
  <si>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</si>
  <si>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</si>
  <si>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Плановое значение</t>
  </si>
  <si>
    <t>ср диам мм</t>
  </si>
  <si>
    <t>длинна в 2 тр метр</t>
  </si>
  <si>
    <t>1</t>
  </si>
  <si>
    <t>Строительство тепловой сети по ул.Стахановцев, Перевозный пер. от ТК-14 в Квартале 25 Малой Охты до ТК-3 в Квартале 12 Малой Охты с вводами в Квартал 11 Малой Охты</t>
  </si>
  <si>
    <t>2</t>
  </si>
  <si>
    <t>3</t>
  </si>
  <si>
    <t>Магистральная тепловая сеть по адресу: Поклонная гора, от ТК-1 на пр.Тореза до ПНС (пр.Энгельса,д.73 корп.3), УТ-1, УТ-2,  до пр.Энгельса; от УТ-2 до ТК-3, ТК-4, ТК-5, ул.Рашетова, д.6,  д.13 корп.1</t>
  </si>
  <si>
    <t>4</t>
  </si>
  <si>
    <t>Магистральные тепловые сети по адресу:   г.Кронштадт, Посадская ул. от ТК-10 на ул.Мартынова до ТК-8(ТК-9сущ) к Андреевской ул. и от ТК-3 на Посадской ул. до домов: Посадская ул., 41, 43, 45, 49</t>
  </si>
  <si>
    <t>5</t>
  </si>
  <si>
    <t xml:space="preserve">Магистральные тепловые сети по адресу: пр.Ветеранов от ТК-2 через ТК-13 до ТК-7 за Авангардной ул. с вводами к домам и по ул.Партизана Германа от  пр.Ветеранов </t>
  </si>
  <si>
    <t>6</t>
  </si>
  <si>
    <t>Тепловые сети по адресу:6-ая Красносельская котельная по адресу ул.Политрука Пасечника, 16 корп.4 до ТК-32 и опуска перед ТК-45;  от ТК-29а до ТК-29б и домов: ул. Политрука Пасечника, 2, 4, 6;  от ТК-28 до домов: ул.Политрука Пасечника, 6к.2, 10к.2</t>
  </si>
  <si>
    <t>7</t>
  </si>
  <si>
    <t>8</t>
  </si>
  <si>
    <t>Тепловые сети по адресу:Квартал 5а Красного Села, от ТК-17 к домам и ЦТП по адресу ул.Свободы, д.14 корп.2 лит.А</t>
  </si>
  <si>
    <t xml:space="preserve">Тепловые сети по адресу: Квартал 3 Малой Охты </t>
  </si>
  <si>
    <t>10</t>
  </si>
  <si>
    <t>Реконструкция тепловых сетей по адресу: Квартал 5А Бывшего Комендантского Аэродрома</t>
  </si>
  <si>
    <t>11</t>
  </si>
  <si>
    <t>12</t>
  </si>
  <si>
    <t>Тепловые сети по адресу: Квартал 4 Шувалово-Озерки,   ТК-1 - ул.Шостаковича, д.1/9 - ул.Симонова, д.7 корп.1, д.9 корп.3; пр.Просвещения, 32 корп.2 - ул.Шостаковича, 5 корп.4, 5, пр.Энгельса, 150 корп.1; ТК-4 - ул.Шостаковича, д.5 корп.1</t>
  </si>
  <si>
    <t>13</t>
  </si>
  <si>
    <t>Тепловые сети по адресу:Квартал 16 Шувалово - Озерки : УТ-1 - пр.Просвещения, д.46 корп.1, 2, 4,  ЦТП-пр.Просвещения, д.46 корп.3, ул.И.Фомина, д.13 корп.1;  ТК-5 - Сиреневый б-р, д.9, ЦТП - пр.Художников, д.30 корп.3</t>
  </si>
  <si>
    <t>14</t>
  </si>
  <si>
    <t>15</t>
  </si>
  <si>
    <t>Тепловые сети по адресу: Квартал 19 ШО: пр.Просвещения, д.35, пр.Художников, д.26; Квартал 21 ШО, от ТК-122 до дома Придорожная ал., 30; квартал 22 ШО, ТК-1 - Сиреневый б-р, д.16 корп.1, д.18; пр.Тореза, д.72</t>
  </si>
  <si>
    <t>16</t>
  </si>
  <si>
    <t>17</t>
  </si>
  <si>
    <t>18</t>
  </si>
  <si>
    <t>19</t>
  </si>
  <si>
    <t>20</t>
  </si>
  <si>
    <t>Котельная 2-я Пушкинская, СПб, г.Пушкин, Автомобильная ул., д. 4., корп.2   Котел ДКВр 10/13 №2</t>
  </si>
  <si>
    <t>21</t>
  </si>
  <si>
    <t>Котельная 1-я Колпинская, п. Тельмана, Красноборская ул., д. 3 лит. А.  Котёл ПТВМ-30М №2</t>
  </si>
  <si>
    <t>22</t>
  </si>
  <si>
    <t>Колпино, Заводской пр. д.1, лит.Б   котел Е-1,0-0,9 №2</t>
  </si>
  <si>
    <t>23</t>
  </si>
  <si>
    <t>Реконструкция магистральных тепловых сетей г. Пушкине по бульвару Алексея Толстого от ТК-1 до ТК-3 по  Школьной  ул.</t>
  </si>
  <si>
    <t>24</t>
  </si>
  <si>
    <t>Реконструкция тепловых сетей в г. Колпино, ввод тепловой сети в квартал 13  от ТК-5ПР по Пролетарской ул. до ТК-4-б у дома 48 по Пролетарской ул.</t>
  </si>
  <si>
    <t>25</t>
  </si>
  <si>
    <t xml:space="preserve"> Реконструкция магистральных тепловых сетей в г. Колпино от ТК-7а по ул.Карла Маркса до ТК-11 на пл. Коммуны.</t>
  </si>
  <si>
    <t>26</t>
  </si>
  <si>
    <t>Реконструкция  тепловых сетей в пос.Металлострой от котельной по адресу: ул.Богайчука  д.3 на участке  от дома Полевая ул., 27 до домов: Садовая ул., 20, 22, 21корп.1, 2, 3.</t>
  </si>
  <si>
    <t>27</t>
  </si>
  <si>
    <t>Реконструкция тепловых сетей   г. Павловске от котельной по адресу ул. Васенко,д.32 до домов: Конюшенная ул.,д.14,28,ул. Васенко ,д.18 , Лебединая ул., д.14,л.ул.Березовая, д.12, Гуммолосаровская ул., д.14 и ТК у дома Конюшенная ул., д.26.</t>
  </si>
  <si>
    <t>28</t>
  </si>
  <si>
    <t>29</t>
  </si>
  <si>
    <t>Реконструкция тепловых сетей и трубопроводов ГВС от ведомственной котельной НАО "СВЕЗА Усть-Ижора" по адресу: пос. Понтонный, ул. Фанерная, д.5</t>
  </si>
  <si>
    <t>30</t>
  </si>
  <si>
    <t>Реконструкция тепловых сетей в пос. Шушары, от УТ-3 на углу Первомайской ул. к домам: Школьная ул., д.д.18, 20, 22, 24, 26, 28, 30, 34</t>
  </si>
  <si>
    <t>31</t>
  </si>
  <si>
    <t>Реконструкция магистральных тепловых сетей г. Колпино по Павловской ул., от ТК-9 ул. Братьев Радченко с пересечкой ул. Веры Слуцкой до ТК-6п ул. Карла Маркса</t>
  </si>
  <si>
    <t>32</t>
  </si>
  <si>
    <t>Реконструкция  магистральных тепловых сетей в г. Колпино , по бульв. Трудящихся  от ТК-6 до ТК-11 угол ул. Веры Слуцкой</t>
  </si>
  <si>
    <t>33</t>
  </si>
  <si>
    <t>Реконструкция магистральной тепловой сети в г. Пушкин от котельной по адресу: Красносельское шоссе, д.7а, лит.Н до  врезки на здания ГУП "Водоканал"</t>
  </si>
  <si>
    <t>34</t>
  </si>
  <si>
    <t>Реконструкция тепловых сетей г. Пушкин ,нежилая зона от ТК-2 по Автомобильной ул. до ТК-3 в сторону здания  Промышленная  ул.,д.15</t>
  </si>
  <si>
    <t>35</t>
  </si>
  <si>
    <t>Реконструкция тепловых сетей от котельной по адресу: г. Павловск, Елизаветинская ул., д.21, лит.А на участке: от д.9, корп.2 Елизаветинская ул. до домов Елизаветинская ул., д.д.2, 4</t>
  </si>
  <si>
    <t>Реконструкция тепловых сетей в г. Колпино к зданию по адресу: Загородная ул., д.63, лит.Б</t>
  </si>
  <si>
    <t>1.2 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</si>
  <si>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1.4  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</si>
  <si>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кг.у.т./Гкал</t>
  </si>
  <si>
    <t>Износ объектов системы теплоснабжения</t>
  </si>
  <si>
    <t>% от полезного отпуска тепловой энергии</t>
  </si>
  <si>
    <t>Отпуск тепловой энергии в сеть</t>
  </si>
  <si>
    <t>тыс.Гкал</t>
  </si>
  <si>
    <t>Потери тепловой энергии в сети</t>
  </si>
  <si>
    <t>в т.ч.</t>
  </si>
  <si>
    <t>в сетях ГУП "ТЭК СПб"</t>
  </si>
  <si>
    <t xml:space="preserve">тонн в год для воды </t>
  </si>
  <si>
    <t>т/год</t>
  </si>
  <si>
    <t>7.1</t>
  </si>
  <si>
    <t>7.2</t>
  </si>
  <si>
    <t>Величина технологических потерь при передаче тепловой энергии, теплоносителя по тепловым сетям, Гкал</t>
  </si>
  <si>
    <t>Реконструкция участка тепловой сети г. Пушкин по ул. Оранжерейная от ТК-9 по Октябрьскому бульвару до ТК у д. 32/34 по ул. Пушкинская</t>
  </si>
  <si>
    <t>Реконструкция тепловых сетей в кварталах 5, 3А, 3Б, 4А, 6 г. Колпино, вывод 2, от ТК-1 у забора АО "ГСР ТЭЦ"</t>
  </si>
  <si>
    <t>Реконструкция тепловых сетей в квартале 7-11 г. Колпино, от ТК-6 ул. Братьев Радченко</t>
  </si>
  <si>
    <t>Реконструкция тепловых сетей г. Колпино в квартале 16, трубопроводы отопления и гвс от ЦТП №7 по адресу: ул. Ижорского батальона, д. 17</t>
  </si>
  <si>
    <t>Реконструкция тепловых сетей от групповой котельной по адресу: г. Павловск, ул. Обороны, д.6а до жилых домов: ул. Обороны, д.1, д.2, д.4, д.4а, д.6, д.8</t>
  </si>
  <si>
    <t>Реконструкция магистральной тепловой сети на участке от ТК-14К3 до ТК-14К1В (включая ТК) вдоль Торфяной дороги</t>
  </si>
  <si>
    <t>Реконструкция магистральной тепловой сети по пр. Испытателей от ТК-14К1 на Гаккелевской улице до ТК-2К1 на пр. Испытателей</t>
  </si>
  <si>
    <t xml:space="preserve">Реконструкция «4-й-Кировской» квартальной котельной по адресу: СПб, Двинская ул., д.14 корп. 2, лит. А с переводом на основное топливо – природный газ </t>
  </si>
  <si>
    <t>Текущее значение по состоянию на 01.01.2021 года</t>
  </si>
  <si>
    <t>по Утвержденной ИП</t>
  </si>
  <si>
    <t>корректировка</t>
  </si>
  <si>
    <t>36</t>
  </si>
  <si>
    <t>Строительство БМК с закрытием существующей котельной по адресу: пос. Парголово, Выборгское ш., д.369б, Лит.А</t>
  </si>
  <si>
    <t>37</t>
  </si>
  <si>
    <t>Модернизация котельной в части газификации существующего источника ГУП «ТЭК СПб» по адресу: СПб, пос. Молодежное, Средневыборгское ш., д.14 лит.Б, пом.2-Н</t>
  </si>
  <si>
    <t>38</t>
  </si>
  <si>
    <t xml:space="preserve">Строительство БМК с закрытием существующей котельной по адресу: г. Санкт-Петербург, пос. Лисий Нос, Зеленый пр., д.47а лит.А </t>
  </si>
  <si>
    <t>39</t>
  </si>
  <si>
    <t>Строительство БМК с закрытием существующей котельной по адресу: г. Санкт-Петербург, пос. Лисий Нос, ул. Электропередач, д.20 лит.А</t>
  </si>
  <si>
    <t>40</t>
  </si>
  <si>
    <t>Реконструкция котельной по адресу: г. Санкт-Петербург, пос. Лисий Нос, Деловая ул., д.3 лит.А с внешними инженерными сетями</t>
  </si>
  <si>
    <t>41</t>
  </si>
  <si>
    <t>Модернизация котельной и устройству внешних инженерных сетей по адресу: СПб, пос. Александровская, Волхонское ш., д.32а, пом. 1Н, литера Б</t>
  </si>
  <si>
    <t>42</t>
  </si>
  <si>
    <t>Модернизация котельной и устройству внешних инженерных сетей по адресу:г. Санкт-Петербург, пос. Шушары, Колпинская ферма, д.5, лит.А</t>
  </si>
  <si>
    <t>43</t>
  </si>
  <si>
    <t>Модернизация котельной и устройству внешних инженерных сетей по адресу: СПб, пос. Петро-Славянка, ул. Коммунаров, д.2, лит.Б, пом.1-Н</t>
  </si>
  <si>
    <t>44</t>
  </si>
  <si>
    <t xml:space="preserve">Модернизация котельной по адресу: СПб, пос. Усть-Ижора, Шлиссельбургское ш., д.3 лит.Д </t>
  </si>
  <si>
    <t>45</t>
  </si>
  <si>
    <t>Модернизация котельной и устройству внешних инженерных сетей по адресу: СПб, г. Пушкин, Новокондакопшино, д.67, лит. Б</t>
  </si>
  <si>
    <t>Плановые значения по годам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</si>
</sst>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#,##0.000"/>
    <numFmt numFmtId="167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159">
    <xf numFmtId="0" fontId="0" fillId="0" borderId="0" xfId="0"/>
    <xf numFmtId="0" fontId="2" fillId="0" borderId="1" xfId="2" applyFont="1" applyFill="1" applyBorder="1" applyAlignment="1" applyProtection="1">
      <alignment vertical="center" wrapText="1"/>
    </xf>
    <xf numFmtId="16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vertical="center" wrapText="1"/>
    </xf>
    <xf numFmtId="14" fontId="2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49" fontId="9" fillId="0" borderId="0" xfId="4" applyNumberFormat="1" applyFont="1" applyFill="1" applyBorder="1" applyAlignment="1">
      <alignment horizontal="center" vertical="center" wrapText="1"/>
    </xf>
    <xf numFmtId="0" fontId="2" fillId="0" borderId="13" xfId="2" applyFont="1" applyFill="1" applyBorder="1" applyAlignment="1" applyProtection="1">
      <alignment vertical="center" wrapText="1"/>
    </xf>
    <xf numFmtId="0" fontId="7" fillId="0" borderId="0" xfId="5" applyFill="1" applyAlignment="1">
      <alignment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 wrapText="1"/>
    </xf>
    <xf numFmtId="4" fontId="7" fillId="0" borderId="0" xfId="5" applyNumberFormat="1" applyFill="1" applyBorder="1" applyAlignment="1">
      <alignment horizontal="center" vertical="center" wrapText="1"/>
    </xf>
    <xf numFmtId="10" fontId="7" fillId="0" borderId="0" xfId="5" applyNumberFormat="1" applyFill="1" applyBorder="1" applyAlignment="1">
      <alignment vertical="center"/>
    </xf>
    <xf numFmtId="0" fontId="6" fillId="0" borderId="0" xfId="5" applyFont="1" applyFill="1" applyAlignment="1">
      <alignment vertical="center"/>
    </xf>
    <xf numFmtId="2" fontId="7" fillId="0" borderId="0" xfId="5" applyNumberFormat="1" applyFill="1" applyAlignment="1">
      <alignment vertical="center"/>
    </xf>
    <xf numFmtId="165" fontId="7" fillId="0" borderId="0" xfId="5" applyNumberFormat="1" applyFill="1" applyAlignment="1">
      <alignment vertical="center"/>
    </xf>
    <xf numFmtId="4" fontId="2" fillId="0" borderId="13" xfId="2" applyNumberFormat="1" applyFont="1" applyFill="1" applyBorder="1" applyAlignment="1" applyProtection="1">
      <alignment vertical="center" wrapText="1"/>
    </xf>
    <xf numFmtId="49" fontId="2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4" fontId="5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0" xfId="5" applyFill="1" applyAlignment="1">
      <alignment horizontal="center" vertical="center"/>
    </xf>
    <xf numFmtId="4" fontId="12" fillId="0" borderId="13" xfId="2" applyNumberFormat="1" applyFont="1" applyFill="1" applyBorder="1" applyAlignment="1" applyProtection="1">
      <alignment vertical="center" wrapText="1"/>
    </xf>
    <xf numFmtId="166" fontId="2" fillId="0" borderId="1" xfId="2" applyNumberFormat="1" applyFont="1" applyFill="1" applyBorder="1" applyAlignment="1" applyProtection="1">
      <alignment vertical="center" wrapText="1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vertical="center"/>
    </xf>
    <xf numFmtId="0" fontId="9" fillId="0" borderId="0" xfId="5" applyFont="1" applyFill="1" applyAlignment="1">
      <alignment vertical="center"/>
    </xf>
    <xf numFmtId="0" fontId="7" fillId="0" borderId="0" xfId="5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6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9" fillId="0" borderId="0" xfId="5" applyFont="1" applyFill="1" applyAlignment="1">
      <alignment horizontal="center" vertical="center" wrapText="1"/>
    </xf>
    <xf numFmtId="0" fontId="17" fillId="0" borderId="16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9" fillId="0" borderId="13" xfId="5" applyFont="1" applyBorder="1" applyAlignment="1">
      <alignment horizontal="center" vertical="center" wrapText="1"/>
    </xf>
    <xf numFmtId="0" fontId="9" fillId="0" borderId="2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49" fontId="18" fillId="0" borderId="1" xfId="5" applyNumberFormat="1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vertical="center" wrapText="1"/>
    </xf>
    <xf numFmtId="164" fontId="18" fillId="0" borderId="1" xfId="5" applyNumberFormat="1" applyFont="1" applyFill="1" applyBorder="1" applyAlignment="1">
      <alignment vertical="center"/>
    </xf>
    <xf numFmtId="2" fontId="18" fillId="0" borderId="1" xfId="5" applyNumberFormat="1" applyFont="1" applyFill="1" applyBorder="1" applyAlignment="1">
      <alignment vertical="center"/>
    </xf>
    <xf numFmtId="3" fontId="18" fillId="0" borderId="1" xfId="5" applyNumberFormat="1" applyFont="1" applyFill="1" applyBorder="1" applyAlignment="1">
      <alignment vertical="center"/>
    </xf>
    <xf numFmtId="0" fontId="8" fillId="0" borderId="0" xfId="5" applyFont="1" applyFill="1" applyAlignment="1">
      <alignment vertical="center"/>
    </xf>
    <xf numFmtId="2" fontId="8" fillId="0" borderId="0" xfId="5" applyNumberFormat="1" applyFont="1" applyFill="1" applyAlignment="1">
      <alignment vertical="center"/>
    </xf>
    <xf numFmtId="49" fontId="18" fillId="0" borderId="0" xfId="5" applyNumberFormat="1" applyFont="1" applyFill="1" applyBorder="1" applyAlignment="1">
      <alignment horizontal="center" vertical="center"/>
    </xf>
    <xf numFmtId="4" fontId="18" fillId="0" borderId="1" xfId="5" applyNumberFormat="1" applyFont="1" applyFill="1" applyBorder="1" applyAlignment="1">
      <alignment vertical="center"/>
    </xf>
    <xf numFmtId="4" fontId="19" fillId="0" borderId="0" xfId="5" applyNumberFormat="1" applyFont="1" applyFill="1" applyAlignment="1">
      <alignment vertical="center"/>
    </xf>
    <xf numFmtId="4" fontId="8" fillId="0" borderId="0" xfId="5" applyNumberFormat="1" applyFont="1" applyFill="1" applyAlignment="1">
      <alignment vertical="center"/>
    </xf>
    <xf numFmtId="0" fontId="18" fillId="0" borderId="1" xfId="5" applyFont="1" applyFill="1" applyBorder="1" applyAlignment="1">
      <alignment horizontal="center" vertical="center"/>
    </xf>
    <xf numFmtId="164" fontId="18" fillId="0" borderId="13" xfId="5" applyNumberFormat="1" applyFont="1" applyFill="1" applyBorder="1" applyAlignment="1">
      <alignment vertical="center"/>
    </xf>
    <xf numFmtId="4" fontId="18" fillId="0" borderId="13" xfId="5" applyNumberFormat="1" applyFont="1" applyFill="1" applyBorder="1" applyAlignment="1">
      <alignment vertical="center"/>
    </xf>
    <xf numFmtId="0" fontId="18" fillId="0" borderId="1" xfId="5" applyFont="1" applyFill="1" applyBorder="1" applyAlignment="1">
      <alignment vertical="center"/>
    </xf>
    <xf numFmtId="0" fontId="14" fillId="0" borderId="0" xfId="5" applyFont="1" applyAlignment="1">
      <alignment vertical="center"/>
    </xf>
    <xf numFmtId="4" fontId="9" fillId="0" borderId="0" xfId="5" applyNumberFormat="1" applyFont="1" applyFill="1" applyAlignment="1">
      <alignment vertical="center"/>
    </xf>
    <xf numFmtId="4" fontId="9" fillId="0" borderId="0" xfId="5" applyNumberFormat="1" applyFont="1" applyAlignment="1">
      <alignment vertical="center"/>
    </xf>
    <xf numFmtId="4" fontId="7" fillId="0" borderId="0" xfId="5" applyNumberFormat="1" applyAlignment="1">
      <alignment vertical="center"/>
    </xf>
    <xf numFmtId="0" fontId="7" fillId="0" borderId="0" xfId="5" applyAlignment="1">
      <alignment horizontal="center" vertical="center"/>
    </xf>
    <xf numFmtId="0" fontId="7" fillId="0" borderId="0" xfId="5" applyAlignment="1">
      <alignment vertical="center" wrapText="1"/>
    </xf>
    <xf numFmtId="4" fontId="7" fillId="0" borderId="0" xfId="5" applyNumberFormat="1" applyFill="1" applyAlignment="1">
      <alignment vertical="center"/>
    </xf>
    <xf numFmtId="4" fontId="7" fillId="0" borderId="0" xfId="5" applyNumberFormat="1" applyFill="1" applyBorder="1" applyAlignment="1">
      <alignment vertical="center"/>
    </xf>
    <xf numFmtId="4" fontId="7" fillId="0" borderId="0" xfId="5" applyNumberFormat="1" applyBorder="1" applyAlignment="1">
      <alignment vertical="center"/>
    </xf>
    <xf numFmtId="0" fontId="7" fillId="0" borderId="0" xfId="5" applyBorder="1" applyAlignment="1">
      <alignment vertical="center"/>
    </xf>
    <xf numFmtId="0" fontId="16" fillId="0" borderId="0" xfId="5" applyFont="1" applyFill="1" applyAlignment="1">
      <alignment horizontal="center" vertical="center" wrapText="1"/>
    </xf>
    <xf numFmtId="0" fontId="16" fillId="0" borderId="0" xfId="5" applyFont="1" applyFill="1" applyAlignment="1">
      <alignment vertical="center" wrapText="1"/>
    </xf>
    <xf numFmtId="2" fontId="17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2" fontId="18" fillId="0" borderId="1" xfId="5" applyNumberFormat="1" applyFont="1" applyFill="1" applyBorder="1" applyAlignment="1">
      <alignment horizontal="center" vertical="center"/>
    </xf>
    <xf numFmtId="165" fontId="18" fillId="0" borderId="1" xfId="5" applyNumberFormat="1" applyFont="1" applyFill="1" applyBorder="1" applyAlignment="1">
      <alignment horizontal="center" vertical="center"/>
    </xf>
    <xf numFmtId="165" fontId="9" fillId="0" borderId="1" xfId="5" applyNumberFormat="1" applyFont="1" applyFill="1" applyBorder="1" applyAlignment="1">
      <alignment horizontal="center" vertical="center"/>
    </xf>
    <xf numFmtId="2" fontId="9" fillId="0" borderId="1" xfId="5" applyNumberFormat="1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49" fontId="9" fillId="0" borderId="1" xfId="5" applyNumberFormat="1" applyFont="1" applyFill="1" applyBorder="1" applyAlignment="1">
      <alignment horizontal="center" vertical="center"/>
    </xf>
    <xf numFmtId="1" fontId="9" fillId="0" borderId="1" xfId="5" applyNumberFormat="1" applyFont="1" applyFill="1" applyBorder="1" applyAlignment="1">
      <alignment horizontal="center" vertical="center"/>
    </xf>
    <xf numFmtId="1" fontId="18" fillId="0" borderId="1" xfId="5" applyNumberFormat="1" applyFont="1" applyFill="1" applyBorder="1" applyAlignment="1">
      <alignment horizontal="center" vertical="center"/>
    </xf>
    <xf numFmtId="10" fontId="18" fillId="2" borderId="1" xfId="5" applyNumberFormat="1" applyFont="1" applyFill="1" applyBorder="1" applyAlignment="1">
      <alignment horizontal="center" vertical="center" wrapText="1"/>
    </xf>
    <xf numFmtId="4" fontId="18" fillId="2" borderId="1" xfId="5" applyNumberFormat="1" applyFont="1" applyFill="1" applyBorder="1" applyAlignment="1">
      <alignment horizontal="center" vertical="center" wrapText="1"/>
    </xf>
    <xf numFmtId="4" fontId="9" fillId="2" borderId="1" xfId="5" applyNumberFormat="1" applyFont="1" applyFill="1" applyBorder="1" applyAlignment="1">
      <alignment horizontal="center" vertical="center" wrapText="1"/>
    </xf>
    <xf numFmtId="4" fontId="18" fillId="0" borderId="1" xfId="5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 indent="2"/>
    </xf>
    <xf numFmtId="0" fontId="9" fillId="0" borderId="1" xfId="5" applyFont="1" applyFill="1" applyBorder="1" applyAlignment="1">
      <alignment horizontal="left" vertical="center" wrapText="1" indent="1"/>
    </xf>
    <xf numFmtId="0" fontId="9" fillId="0" borderId="1" xfId="5" applyFont="1" applyFill="1" applyBorder="1" applyAlignment="1">
      <alignment vertical="center" wrapText="1"/>
    </xf>
    <xf numFmtId="10" fontId="9" fillId="0" borderId="1" xfId="6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 indent="3"/>
    </xf>
    <xf numFmtId="4" fontId="18" fillId="0" borderId="1" xfId="5" applyNumberFormat="1" applyFont="1" applyFill="1" applyBorder="1" applyAlignment="1">
      <alignment horizontal="center" vertical="center"/>
    </xf>
    <xf numFmtId="3" fontId="18" fillId="0" borderId="1" xfId="5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left" vertical="center" wrapText="1" indent="1"/>
    </xf>
    <xf numFmtId="10" fontId="9" fillId="0" borderId="1" xfId="6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10" fontId="18" fillId="0" borderId="1" xfId="5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 wrapText="1"/>
    </xf>
    <xf numFmtId="0" fontId="16" fillId="0" borderId="0" xfId="5" applyFont="1" applyFill="1" applyAlignment="1">
      <alignment horizontal="center" vertical="center" wrapText="1"/>
    </xf>
    <xf numFmtId="0" fontId="9" fillId="0" borderId="0" xfId="5" applyFont="1" applyFill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13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14" fillId="0" borderId="0" xfId="5" applyFont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17" fillId="0" borderId="17" xfId="5" applyFont="1" applyBorder="1" applyAlignment="1">
      <alignment horizontal="center" vertical="center"/>
    </xf>
    <xf numFmtId="0" fontId="17" fillId="0" borderId="18" xfId="5" applyFont="1" applyBorder="1" applyAlignment="1">
      <alignment horizontal="center" vertical="center"/>
    </xf>
    <xf numFmtId="0" fontId="17" fillId="0" borderId="16" xfId="5" applyFont="1" applyBorder="1" applyAlignment="1">
      <alignment horizontal="center" vertical="center"/>
    </xf>
    <xf numFmtId="0" fontId="17" fillId="0" borderId="19" xfId="5" applyFont="1" applyBorder="1" applyAlignment="1">
      <alignment horizontal="center" vertical="center"/>
    </xf>
    <xf numFmtId="0" fontId="17" fillId="0" borderId="15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17" fillId="0" borderId="7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 wrapText="1"/>
    </xf>
    <xf numFmtId="0" fontId="9" fillId="0" borderId="20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23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0" fontId="9" fillId="0" borderId="22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9" fillId="0" borderId="13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4" fontId="13" fillId="0" borderId="1" xfId="2" applyNumberFormat="1" applyFont="1" applyFill="1" applyBorder="1" applyAlignment="1" applyProtection="1">
      <alignment vertical="center" wrapText="1"/>
    </xf>
    <xf numFmtId="167" fontId="2" fillId="0" borderId="1" xfId="2" applyNumberFormat="1" applyFont="1" applyFill="1" applyBorder="1" applyAlignment="1" applyProtection="1">
      <alignment vertical="center" wrapText="1"/>
    </xf>
  </cellXfs>
  <cellStyles count="7">
    <cellStyle name="ЗаголовокСтолбца" xfId="2"/>
    <cellStyle name="Обычный" xfId="0" builtinId="0"/>
    <cellStyle name="Обычный 11 10" xfId="5"/>
    <cellStyle name="Обычный 3" xfId="3"/>
    <cellStyle name="Обычный_кап рем_ГУП ТЭК2006осн" xfId="4"/>
    <cellStyle name="Обычный_Мониторинг инвестиций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godaVL/Desktop/&#1048;&#1055;%202019-2023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19-2023гг (кор)"/>
      <sheetName val="1.1.1строительство)"/>
      <sheetName val="1.3.59реконструкция"/>
      <sheetName val="Форма 3 кор"/>
      <sheetName val="Форма 4кор."/>
    </sheetNames>
    <sheetDataSet>
      <sheetData sheetId="0">
        <row r="17">
          <cell r="BE17">
            <v>127345.44166666668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="80" zoomScaleNormal="80" workbookViewId="0">
      <pane xSplit="1" ySplit="6" topLeftCell="B37" activePane="bottomRight" state="frozen"/>
      <selection activeCell="A5" sqref="A5"/>
      <selection pane="topRight" activeCell="B5" sqref="B5"/>
      <selection pane="bottomLeft" activeCell="A7" sqref="A7"/>
      <selection pane="bottomRight" sqref="A1:XFD1048576"/>
    </sheetView>
  </sheetViews>
  <sheetFormatPr defaultRowHeight="49.5" customHeight="1" x14ac:dyDescent="0.25"/>
  <cols>
    <col min="1" max="1" width="9.140625" style="6"/>
    <col min="2" max="2" width="30.28515625" style="6" customWidth="1"/>
    <col min="3" max="3" width="11" style="21" customWidth="1"/>
    <col min="4" max="4" width="24.5703125" style="6" customWidth="1"/>
    <col min="5" max="6" width="16.42578125" style="6" customWidth="1"/>
    <col min="7" max="8" width="24.5703125" style="6" customWidth="1"/>
    <col min="9" max="9" width="16.42578125" style="6" customWidth="1"/>
    <col min="10" max="10" width="14.42578125" style="6" bestFit="1" customWidth="1"/>
    <col min="11" max="12" width="16.42578125" style="6" bestFit="1" customWidth="1"/>
    <col min="13" max="13" width="13.42578125" style="6" customWidth="1"/>
    <col min="14" max="14" width="17.140625" style="6" customWidth="1"/>
    <col min="15" max="15" width="14.42578125" style="6" customWidth="1"/>
    <col min="16" max="16" width="16.85546875" style="6" customWidth="1"/>
    <col min="17" max="17" width="14.140625" style="6" customWidth="1"/>
    <col min="18" max="18" width="13.7109375" style="6" customWidth="1"/>
    <col min="19" max="19" width="14.28515625" style="6" customWidth="1"/>
    <col min="20" max="20" width="14.85546875" style="6" customWidth="1"/>
    <col min="21" max="21" width="16.28515625" style="6" customWidth="1"/>
    <col min="22" max="16384" width="9.140625" style="6"/>
  </cols>
  <sheetData>
    <row r="1" spans="1:20" ht="49.5" customHeight="1" x14ac:dyDescent="0.25">
      <c r="A1" s="6" t="s">
        <v>47</v>
      </c>
    </row>
    <row r="3" spans="1:20" ht="49.5" customHeight="1" x14ac:dyDescent="0.25">
      <c r="A3" s="109" t="s">
        <v>1</v>
      </c>
      <c r="B3" s="110" t="s">
        <v>2</v>
      </c>
      <c r="C3" s="110" t="s">
        <v>3</v>
      </c>
      <c r="D3" s="111" t="s">
        <v>81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3"/>
    </row>
    <row r="4" spans="1:20" ht="49.5" customHeight="1" x14ac:dyDescent="0.25">
      <c r="A4" s="109"/>
      <c r="B4" s="110"/>
      <c r="C4" s="110"/>
      <c r="D4" s="107" t="s">
        <v>4</v>
      </c>
      <c r="E4" s="114" t="s">
        <v>82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20" ht="49.5" customHeight="1" x14ac:dyDescent="0.25">
      <c r="A5" s="106">
        <v>1</v>
      </c>
      <c r="B5" s="107">
        <v>2</v>
      </c>
      <c r="C5" s="107">
        <v>3</v>
      </c>
      <c r="D5" s="107">
        <v>4</v>
      </c>
      <c r="E5" s="108"/>
      <c r="F5" s="10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20" ht="49.5" customHeight="1" x14ac:dyDescent="0.25">
      <c r="A6" s="106">
        <v>1</v>
      </c>
      <c r="B6" s="107" t="s">
        <v>48</v>
      </c>
      <c r="C6" s="1"/>
      <c r="D6" s="1" t="s">
        <v>50</v>
      </c>
      <c r="E6" s="18" t="s">
        <v>66</v>
      </c>
      <c r="F6" s="19" t="s">
        <v>185</v>
      </c>
      <c r="G6" s="20" t="s">
        <v>67</v>
      </c>
      <c r="H6" s="20" t="s">
        <v>186</v>
      </c>
      <c r="I6" s="20" t="s">
        <v>68</v>
      </c>
      <c r="J6" s="20" t="s">
        <v>69</v>
      </c>
      <c r="K6" s="20" t="s">
        <v>76</v>
      </c>
      <c r="L6" s="20" t="s">
        <v>75</v>
      </c>
      <c r="M6" s="20" t="s">
        <v>70</v>
      </c>
      <c r="N6" s="20" t="s">
        <v>71</v>
      </c>
      <c r="O6" s="20" t="s">
        <v>72</v>
      </c>
      <c r="P6" s="20" t="s">
        <v>79</v>
      </c>
      <c r="Q6" s="20" t="s">
        <v>78</v>
      </c>
      <c r="R6" s="20" t="s">
        <v>77</v>
      </c>
      <c r="S6" s="20" t="s">
        <v>73</v>
      </c>
    </row>
    <row r="7" spans="1:20" ht="49.5" customHeight="1" x14ac:dyDescent="0.25">
      <c r="A7" s="106">
        <v>2</v>
      </c>
      <c r="B7" s="1" t="s">
        <v>74</v>
      </c>
      <c r="C7" s="1"/>
      <c r="D7" s="5">
        <v>44519</v>
      </c>
      <c r="E7" s="108"/>
      <c r="F7" s="108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0" ht="49.5" customHeight="1" x14ac:dyDescent="0.25">
      <c r="A8" s="106">
        <v>3</v>
      </c>
      <c r="B8" s="1" t="s">
        <v>49</v>
      </c>
      <c r="C8" s="1"/>
      <c r="D8" s="1" t="s">
        <v>80</v>
      </c>
      <c r="E8" s="108"/>
      <c r="F8" s="108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0" ht="49.5" customHeight="1" x14ac:dyDescent="0.25">
      <c r="A9" s="106">
        <v>4</v>
      </c>
      <c r="B9" s="1" t="s">
        <v>51</v>
      </c>
      <c r="C9" s="1"/>
      <c r="D9" s="1" t="s">
        <v>52</v>
      </c>
      <c r="E9" s="108"/>
      <c r="F9" s="10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ht="49.5" customHeight="1" x14ac:dyDescent="0.25">
      <c r="A10" s="106">
        <v>5</v>
      </c>
      <c r="B10" s="1" t="s">
        <v>56</v>
      </c>
      <c r="C10" s="1"/>
      <c r="D10" s="1" t="s">
        <v>55</v>
      </c>
      <c r="E10" s="108"/>
      <c r="F10" s="108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0" ht="49.5" customHeight="1" x14ac:dyDescent="0.25">
      <c r="A11" s="106">
        <v>6</v>
      </c>
      <c r="B11" s="1" t="s">
        <v>53</v>
      </c>
      <c r="C11" s="1"/>
      <c r="D11" s="5">
        <v>43466</v>
      </c>
      <c r="E11" s="108"/>
      <c r="F11" s="10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20" ht="49.5" customHeight="1" x14ac:dyDescent="0.25">
      <c r="A12" s="106">
        <v>7</v>
      </c>
      <c r="B12" s="1" t="s">
        <v>54</v>
      </c>
      <c r="C12" s="1"/>
      <c r="D12" s="5">
        <v>45291</v>
      </c>
      <c r="E12" s="108"/>
      <c r="F12" s="10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0" ht="49.5" customHeight="1" x14ac:dyDescent="0.25">
      <c r="A13" s="106">
        <v>8</v>
      </c>
      <c r="B13" s="1" t="s">
        <v>57</v>
      </c>
      <c r="C13" s="1" t="s">
        <v>59</v>
      </c>
      <c r="D13" s="4">
        <f>D14+D18+D23+D28+D32</f>
        <v>43048991.857759371</v>
      </c>
      <c r="E13" s="4">
        <f t="shared" ref="E13:S13" si="0">E14+E18+E23+E28+E32</f>
        <v>776315.19735000015</v>
      </c>
      <c r="F13" s="4">
        <f t="shared" si="0"/>
        <v>103658.51000000001</v>
      </c>
      <c r="G13" s="4">
        <f t="shared" si="0"/>
        <v>1727519.4521100004</v>
      </c>
      <c r="H13" s="4">
        <f t="shared" si="0"/>
        <v>10522.94</v>
      </c>
      <c r="I13" s="4">
        <f t="shared" si="0"/>
        <v>1520401.4283700001</v>
      </c>
      <c r="J13" s="4">
        <f t="shared" si="0"/>
        <v>183966.74142067798</v>
      </c>
      <c r="K13" s="4">
        <f t="shared" si="0"/>
        <v>19305853.937500793</v>
      </c>
      <c r="L13" s="4">
        <f t="shared" si="0"/>
        <v>7354897.3445779085</v>
      </c>
      <c r="M13" s="4">
        <f t="shared" si="0"/>
        <v>2142195.1949999998</v>
      </c>
      <c r="N13" s="4">
        <f t="shared" si="0"/>
        <v>264981.39770333329</v>
      </c>
      <c r="O13" s="4">
        <f t="shared" si="0"/>
        <v>5241215.9008766692</v>
      </c>
      <c r="P13" s="4">
        <f t="shared" si="0"/>
        <v>1245018.31608</v>
      </c>
      <c r="Q13" s="4">
        <f t="shared" si="0"/>
        <v>1923930.3546766615</v>
      </c>
      <c r="R13" s="4">
        <f t="shared" si="0"/>
        <v>1229653.3287599999</v>
      </c>
      <c r="S13" s="4">
        <f t="shared" si="0"/>
        <v>18861.813333333332</v>
      </c>
    </row>
    <row r="14" spans="1:20" ht="49.5" customHeight="1" x14ac:dyDescent="0.25">
      <c r="A14" s="2" t="s">
        <v>58</v>
      </c>
      <c r="B14" s="3">
        <v>2019</v>
      </c>
      <c r="C14" s="8" t="s">
        <v>59</v>
      </c>
      <c r="D14" s="17">
        <f t="shared" ref="D14:D27" si="1">SUM(E14:S14)</f>
        <v>8532213.0908266623</v>
      </c>
      <c r="E14" s="32">
        <f>E15+E16+E17</f>
        <v>127345.44</v>
      </c>
      <c r="F14" s="32">
        <f t="shared" ref="F14:S14" si="2">F15+F16+F17</f>
        <v>0</v>
      </c>
      <c r="G14" s="32">
        <f t="shared" si="2"/>
        <v>599070.56000000006</v>
      </c>
      <c r="H14" s="17">
        <f t="shared" si="2"/>
        <v>0</v>
      </c>
      <c r="I14" s="17">
        <f t="shared" si="2"/>
        <v>127726.82600000003</v>
      </c>
      <c r="J14" s="17">
        <f t="shared" si="2"/>
        <v>10172.09</v>
      </c>
      <c r="K14" s="17">
        <f t="shared" si="2"/>
        <v>5352294.1773333298</v>
      </c>
      <c r="L14" s="17">
        <f t="shared" si="2"/>
        <v>679112.51821333298</v>
      </c>
      <c r="M14" s="17">
        <f t="shared" si="2"/>
        <v>312656.43</v>
      </c>
      <c r="N14" s="17">
        <f t="shared" si="2"/>
        <v>4519.7199999999993</v>
      </c>
      <c r="O14" s="17">
        <f t="shared" si="2"/>
        <v>862130.49927999987</v>
      </c>
      <c r="P14" s="17">
        <f t="shared" si="2"/>
        <v>12570.78</v>
      </c>
      <c r="Q14" s="17">
        <f t="shared" si="2"/>
        <v>144359.1</v>
      </c>
      <c r="R14" s="17">
        <f t="shared" si="2"/>
        <v>300254.95</v>
      </c>
      <c r="S14" s="17">
        <f t="shared" si="2"/>
        <v>0</v>
      </c>
    </row>
    <row r="15" spans="1:20" ht="49.5" customHeight="1" x14ac:dyDescent="0.25">
      <c r="A15" s="2" t="s">
        <v>60</v>
      </c>
      <c r="B15" s="107" t="s">
        <v>63</v>
      </c>
      <c r="C15" s="8" t="s">
        <v>59</v>
      </c>
      <c r="D15" s="4">
        <f t="shared" si="1"/>
        <v>3466300.9891599962</v>
      </c>
      <c r="E15" s="4">
        <v>-1.6666666779201478E-3</v>
      </c>
      <c r="F15" s="4">
        <v>0</v>
      </c>
      <c r="G15" s="4">
        <v>0</v>
      </c>
      <c r="H15" s="4">
        <v>0</v>
      </c>
      <c r="I15" s="4">
        <v>127726.82600000003</v>
      </c>
      <c r="J15" s="4">
        <v>10172.09</v>
      </c>
      <c r="K15" s="4">
        <f>5352294.17733333-K17</f>
        <v>1396674.1773333298</v>
      </c>
      <c r="L15" s="4">
        <v>679112.51821333298</v>
      </c>
      <c r="M15" s="4">
        <f>312656.43-M17</f>
        <v>77735.53</v>
      </c>
      <c r="N15" s="4">
        <v>4519.7199999999993</v>
      </c>
      <c r="O15" s="4">
        <f>862130.49928-O17</f>
        <v>713175.29927999992</v>
      </c>
      <c r="P15" s="4">
        <v>12570.78</v>
      </c>
      <c r="Q15" s="4">
        <v>144359.1</v>
      </c>
      <c r="R15" s="4">
        <v>300254.95</v>
      </c>
      <c r="S15" s="4">
        <v>0</v>
      </c>
      <c r="T15" s="23"/>
    </row>
    <row r="16" spans="1:20" ht="49.5" customHeight="1" x14ac:dyDescent="0.25">
      <c r="A16" s="2" t="s">
        <v>61</v>
      </c>
      <c r="B16" s="107" t="s">
        <v>64</v>
      </c>
      <c r="C16" s="8" t="s">
        <v>59</v>
      </c>
      <c r="D16" s="4">
        <f t="shared" si="1"/>
        <v>726416.00166666671</v>
      </c>
      <c r="E16" s="4">
        <f>'[1]ИП 2019-2023гг (кор)'!$BE$17</f>
        <v>127345.44166666668</v>
      </c>
      <c r="F16" s="4">
        <v>0</v>
      </c>
      <c r="G16" s="4">
        <v>599070.56000000006</v>
      </c>
      <c r="H16" s="4"/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21" ht="49.5" customHeight="1" x14ac:dyDescent="0.25">
      <c r="A17" s="2" t="s">
        <v>62</v>
      </c>
      <c r="B17" s="107" t="s">
        <v>65</v>
      </c>
      <c r="C17" s="8" t="s">
        <v>59</v>
      </c>
      <c r="D17" s="4">
        <f t="shared" si="1"/>
        <v>4339496.0999999996</v>
      </c>
      <c r="E17" s="4">
        <v>0</v>
      </c>
      <c r="F17" s="4"/>
      <c r="G17" s="4">
        <v>0</v>
      </c>
      <c r="H17" s="4"/>
      <c r="I17" s="4">
        <v>0</v>
      </c>
      <c r="J17" s="4">
        <v>0</v>
      </c>
      <c r="K17" s="4">
        <v>3955620</v>
      </c>
      <c r="L17" s="4">
        <v>0</v>
      </c>
      <c r="M17" s="4">
        <v>234920.9</v>
      </c>
      <c r="N17" s="4"/>
      <c r="O17" s="4">
        <f>148955.2</f>
        <v>148955.20000000001</v>
      </c>
      <c r="P17" s="4">
        <v>0</v>
      </c>
      <c r="Q17" s="4">
        <v>0</v>
      </c>
      <c r="R17" s="4">
        <v>0</v>
      </c>
      <c r="S17" s="4"/>
    </row>
    <row r="18" spans="1:21" ht="49.5" customHeight="1" x14ac:dyDescent="0.25">
      <c r="A18" s="2" t="s">
        <v>58</v>
      </c>
      <c r="B18" s="3">
        <v>2020</v>
      </c>
      <c r="C18" s="8" t="s">
        <v>59</v>
      </c>
      <c r="D18" s="4">
        <f t="shared" si="1"/>
        <v>8544171.1270299982</v>
      </c>
      <c r="E18" s="4">
        <f>E19+E20+E21+E22</f>
        <v>155791.41000000006</v>
      </c>
      <c r="F18" s="4">
        <f t="shared" ref="F18:S18" si="3">F19+F20+F21+F22</f>
        <v>0</v>
      </c>
      <c r="G18" s="4">
        <f t="shared" si="3"/>
        <v>297591.91830000008</v>
      </c>
      <c r="H18" s="4">
        <f t="shared" si="3"/>
        <v>616.66999999999996</v>
      </c>
      <c r="I18" s="4">
        <f t="shared" si="3"/>
        <v>37608.42</v>
      </c>
      <c r="J18" s="4">
        <f t="shared" si="3"/>
        <v>28820.577000000001</v>
      </c>
      <c r="K18" s="4">
        <f t="shared" si="3"/>
        <v>3699959.6052999999</v>
      </c>
      <c r="L18" s="4">
        <f t="shared" si="3"/>
        <v>2194064.3234299999</v>
      </c>
      <c r="M18" s="4">
        <f t="shared" si="3"/>
        <v>499537.22</v>
      </c>
      <c r="N18" s="4">
        <f t="shared" si="3"/>
        <v>58838.027000000002</v>
      </c>
      <c r="O18" s="4">
        <f t="shared" si="3"/>
        <v>914544.40899999905</v>
      </c>
      <c r="P18" s="4">
        <f t="shared" si="3"/>
        <v>136232.87599999999</v>
      </c>
      <c r="Q18" s="4">
        <f t="shared" si="3"/>
        <v>400696.663</v>
      </c>
      <c r="R18" s="4">
        <f t="shared" si="3"/>
        <v>116955.57799999999</v>
      </c>
      <c r="S18" s="4">
        <f t="shared" si="3"/>
        <v>2913.43</v>
      </c>
    </row>
    <row r="19" spans="1:21" ht="49.5" customHeight="1" x14ac:dyDescent="0.25">
      <c r="A19" s="2" t="s">
        <v>60</v>
      </c>
      <c r="B19" s="107" t="s">
        <v>63</v>
      </c>
      <c r="C19" s="8" t="s">
        <v>59</v>
      </c>
      <c r="D19" s="4">
        <f t="shared" si="1"/>
        <v>3658497.7517299997</v>
      </c>
      <c r="E19" s="4">
        <v>0</v>
      </c>
      <c r="F19" s="4">
        <v>0</v>
      </c>
      <c r="G19" s="4">
        <v>0</v>
      </c>
      <c r="H19" s="4">
        <v>0</v>
      </c>
      <c r="I19" s="4">
        <v>37608.42</v>
      </c>
      <c r="J19" s="4">
        <v>28820.577000000001</v>
      </c>
      <c r="K19" s="4">
        <f>3699959.6053-K21</f>
        <v>1526433.0052999998</v>
      </c>
      <c r="L19" s="4">
        <f>2194064.32343-L22</f>
        <v>631748.98342999979</v>
      </c>
      <c r="M19" s="4">
        <f>499537.22-M21</f>
        <v>66209.51999999996</v>
      </c>
      <c r="N19" s="4">
        <v>58838.027000000002</v>
      </c>
      <c r="O19" s="4">
        <f>914544.408999999-O21</f>
        <v>873212.40899999905</v>
      </c>
      <c r="P19" s="4">
        <v>136232.87599999999</v>
      </c>
      <c r="Q19" s="4">
        <f>400696.663-Q22</f>
        <v>179524.92600000001</v>
      </c>
      <c r="R19" s="4">
        <v>116955.57799999999</v>
      </c>
      <c r="S19" s="4">
        <v>2913.43</v>
      </c>
      <c r="U19" s="23"/>
    </row>
    <row r="20" spans="1:21" ht="49.5" customHeight="1" x14ac:dyDescent="0.25">
      <c r="A20" s="2" t="s">
        <v>61</v>
      </c>
      <c r="B20" s="107" t="s">
        <v>64</v>
      </c>
      <c r="C20" s="8" t="s">
        <v>59</v>
      </c>
      <c r="D20" s="4">
        <f t="shared" si="1"/>
        <v>453999.99830000015</v>
      </c>
      <c r="E20" s="4">
        <v>155791.41000000006</v>
      </c>
      <c r="F20" s="4">
        <v>0</v>
      </c>
      <c r="G20" s="4">
        <v>297591.91830000008</v>
      </c>
      <c r="H20" s="4">
        <v>616.66999999999996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21" ht="49.5" customHeight="1" x14ac:dyDescent="0.25">
      <c r="A21" s="2" t="s">
        <v>62</v>
      </c>
      <c r="B21" s="107" t="s">
        <v>65</v>
      </c>
      <c r="C21" s="8" t="s">
        <v>59</v>
      </c>
      <c r="D21" s="4">
        <f t="shared" si="1"/>
        <v>2648186.3000000003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2173526.6</v>
      </c>
      <c r="L21" s="4">
        <v>0</v>
      </c>
      <c r="M21" s="4">
        <v>433327.7</v>
      </c>
      <c r="N21" s="4">
        <v>0</v>
      </c>
      <c r="O21" s="4">
        <v>41332</v>
      </c>
      <c r="P21" s="4">
        <v>0</v>
      </c>
      <c r="Q21" s="4">
        <v>0</v>
      </c>
      <c r="R21" s="4">
        <v>0</v>
      </c>
      <c r="S21" s="4">
        <v>0</v>
      </c>
    </row>
    <row r="22" spans="1:21" ht="49.5" customHeight="1" x14ac:dyDescent="0.25">
      <c r="A22" s="2" t="s">
        <v>107</v>
      </c>
      <c r="B22" s="107" t="s">
        <v>108</v>
      </c>
      <c r="C22" s="8" t="s">
        <v>59</v>
      </c>
      <c r="D22" s="4">
        <f t="shared" si="1"/>
        <v>1783487.077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1562315.34</v>
      </c>
      <c r="M22" s="4">
        <v>0</v>
      </c>
      <c r="N22" s="4">
        <v>0</v>
      </c>
      <c r="O22" s="4">
        <v>0</v>
      </c>
      <c r="P22" s="4">
        <v>0</v>
      </c>
      <c r="Q22" s="4">
        <v>221171.73699999999</v>
      </c>
      <c r="R22" s="4">
        <v>0</v>
      </c>
      <c r="S22" s="4">
        <v>0</v>
      </c>
    </row>
    <row r="23" spans="1:21" ht="49.5" customHeight="1" x14ac:dyDescent="0.25">
      <c r="A23" s="2" t="s">
        <v>58</v>
      </c>
      <c r="B23" s="3">
        <v>2021</v>
      </c>
      <c r="C23" s="8" t="s">
        <v>59</v>
      </c>
      <c r="D23" s="4">
        <f t="shared" si="1"/>
        <v>9249305.7236510534</v>
      </c>
      <c r="E23" s="4">
        <f>E24+E25+E26+E27</f>
        <v>143643.03734999997</v>
      </c>
      <c r="F23" s="4">
        <f t="shared" ref="F23:S23" si="4">F24+F25+F26+F27</f>
        <v>28733.06</v>
      </c>
      <c r="G23" s="4">
        <f t="shared" si="4"/>
        <v>338074.00381000002</v>
      </c>
      <c r="H23" s="4">
        <f t="shared" si="4"/>
        <v>3150</v>
      </c>
      <c r="I23" s="4">
        <f t="shared" si="4"/>
        <v>80070.552880000003</v>
      </c>
      <c r="J23" s="4">
        <f t="shared" si="4"/>
        <v>45584.545610677967</v>
      </c>
      <c r="K23" s="4">
        <f t="shared" si="4"/>
        <v>3892796.0431533302</v>
      </c>
      <c r="L23" s="4">
        <f t="shared" si="4"/>
        <v>2313788.2252320447</v>
      </c>
      <c r="M23" s="4">
        <f t="shared" si="4"/>
        <v>169443.35</v>
      </c>
      <c r="N23" s="4">
        <f t="shared" si="4"/>
        <v>93835.516589999985</v>
      </c>
      <c r="O23" s="4">
        <f t="shared" si="4"/>
        <v>1197734.2868816699</v>
      </c>
      <c r="P23" s="4">
        <f t="shared" si="4"/>
        <v>338281.29308000003</v>
      </c>
      <c r="Q23" s="4">
        <f t="shared" si="4"/>
        <v>352082.10697000002</v>
      </c>
      <c r="R23" s="4">
        <f t="shared" si="4"/>
        <v>243641.41876</v>
      </c>
      <c r="S23" s="4">
        <f t="shared" si="4"/>
        <v>8448.2833333333328</v>
      </c>
    </row>
    <row r="24" spans="1:21" ht="49.5" customHeight="1" x14ac:dyDescent="0.25">
      <c r="A24" s="2" t="s">
        <v>60</v>
      </c>
      <c r="B24" s="107" t="s">
        <v>63</v>
      </c>
      <c r="C24" s="8" t="s">
        <v>59</v>
      </c>
      <c r="D24" s="4">
        <f t="shared" si="1"/>
        <v>5457454.1224910552</v>
      </c>
      <c r="E24" s="4">
        <v>0</v>
      </c>
      <c r="F24" s="4">
        <v>0</v>
      </c>
      <c r="G24" s="4">
        <v>0</v>
      </c>
      <c r="H24" s="4">
        <v>0</v>
      </c>
      <c r="I24" s="4">
        <f>80070.55288-I26</f>
        <v>60023.152880000001</v>
      </c>
      <c r="J24" s="4">
        <v>45584.545610677967</v>
      </c>
      <c r="K24" s="4">
        <f>3892796.04315333-K26</f>
        <v>872247.34315333003</v>
      </c>
      <c r="L24" s="4">
        <v>2313788.2252320447</v>
      </c>
      <c r="M24" s="4">
        <f>169443.35-M26</f>
        <v>24494.050000000017</v>
      </c>
      <c r="N24" s="4">
        <v>93835.516589999985</v>
      </c>
      <c r="O24" s="4">
        <f>1197734.28688167-O26</f>
        <v>1105028.1868816698</v>
      </c>
      <c r="P24" s="4">
        <v>338281.29308000003</v>
      </c>
      <c r="Q24" s="4">
        <v>352082.10697000002</v>
      </c>
      <c r="R24" s="4">
        <v>243641.41876</v>
      </c>
      <c r="S24" s="4">
        <v>8448.2833333333328</v>
      </c>
      <c r="U24" s="23"/>
    </row>
    <row r="25" spans="1:21" ht="49.5" customHeight="1" x14ac:dyDescent="0.25">
      <c r="A25" s="2" t="s">
        <v>61</v>
      </c>
      <c r="B25" s="107" t="s">
        <v>64</v>
      </c>
      <c r="C25" s="8" t="s">
        <v>59</v>
      </c>
      <c r="D25" s="157">
        <f t="shared" si="1"/>
        <v>513600.10115999996</v>
      </c>
      <c r="E25" s="4">
        <v>143643.03734999997</v>
      </c>
      <c r="F25" s="4">
        <v>28733.06</v>
      </c>
      <c r="G25" s="4">
        <v>338074.00381000002</v>
      </c>
      <c r="H25" s="4">
        <v>3150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21" ht="49.5" customHeight="1" x14ac:dyDescent="0.25">
      <c r="A26" s="2" t="s">
        <v>62</v>
      </c>
      <c r="B26" s="107" t="s">
        <v>65</v>
      </c>
      <c r="C26" s="8" t="s">
        <v>59</v>
      </c>
      <c r="D26" s="4">
        <f t="shared" si="1"/>
        <v>3278251.5</v>
      </c>
      <c r="E26" s="4">
        <v>0</v>
      </c>
      <c r="F26" s="4"/>
      <c r="G26" s="4">
        <v>0</v>
      </c>
      <c r="H26" s="4"/>
      <c r="I26" s="4">
        <v>20047.400000000001</v>
      </c>
      <c r="J26" s="4">
        <v>0</v>
      </c>
      <c r="K26" s="4">
        <v>3020548.7</v>
      </c>
      <c r="L26" s="4">
        <v>0</v>
      </c>
      <c r="M26" s="4">
        <v>144949.29999999999</v>
      </c>
      <c r="N26" s="4">
        <v>0</v>
      </c>
      <c r="O26" s="4">
        <f>2096.4+90609.7</f>
        <v>92706.099999999991</v>
      </c>
      <c r="P26" s="4">
        <v>0</v>
      </c>
      <c r="Q26" s="4">
        <v>0</v>
      </c>
      <c r="R26" s="4">
        <v>0</v>
      </c>
      <c r="S26" s="4">
        <v>0</v>
      </c>
    </row>
    <row r="27" spans="1:21" ht="49.5" customHeight="1" x14ac:dyDescent="0.25">
      <c r="A27" s="2" t="s">
        <v>107</v>
      </c>
      <c r="B27" s="107" t="s">
        <v>108</v>
      </c>
      <c r="C27" s="8" t="s">
        <v>59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21" ht="49.5" customHeight="1" x14ac:dyDescent="0.25">
      <c r="A28" s="2" t="s">
        <v>58</v>
      </c>
      <c r="B28" s="3">
        <v>2022</v>
      </c>
      <c r="C28" s="8" t="s">
        <v>59</v>
      </c>
      <c r="D28" s="33">
        <f t="shared" ref="D28:D35" si="5">SUM(E28:S28)</f>
        <v>8514046.3040425684</v>
      </c>
      <c r="E28" s="4">
        <f t="shared" ref="E28:S28" si="6">E29+E30+E31</f>
        <v>269317.42</v>
      </c>
      <c r="F28" s="4">
        <f t="shared" si="6"/>
        <v>15292.699999999999</v>
      </c>
      <c r="G28" s="4">
        <f t="shared" si="6"/>
        <v>200633.61000000002</v>
      </c>
      <c r="H28" s="4">
        <f t="shared" si="6"/>
        <v>6756.27</v>
      </c>
      <c r="I28" s="4">
        <f t="shared" si="6"/>
        <v>988594.08316000004</v>
      </c>
      <c r="J28" s="4">
        <f t="shared" si="6"/>
        <v>2188.4700000000003</v>
      </c>
      <c r="K28" s="4">
        <f t="shared" si="6"/>
        <v>3078307.89971413</v>
      </c>
      <c r="L28" s="4">
        <f t="shared" si="6"/>
        <v>1246545.590265864</v>
      </c>
      <c r="M28" s="33">
        <f t="shared" si="6"/>
        <v>512384.61300000001</v>
      </c>
      <c r="N28" s="33">
        <f t="shared" si="6"/>
        <v>30862.884113333334</v>
      </c>
      <c r="O28" s="33">
        <f t="shared" si="6"/>
        <v>1060460.6265616701</v>
      </c>
      <c r="P28" s="33">
        <f t="shared" si="6"/>
        <v>468006.87700000004</v>
      </c>
      <c r="Q28" s="33">
        <f t="shared" si="6"/>
        <v>181070.34822757059</v>
      </c>
      <c r="R28" s="33">
        <f t="shared" si="6"/>
        <v>449125.01200000005</v>
      </c>
      <c r="S28" s="4">
        <f t="shared" si="6"/>
        <v>4499.8999999999996</v>
      </c>
    </row>
    <row r="29" spans="1:21" ht="49.5" customHeight="1" x14ac:dyDescent="0.25">
      <c r="A29" s="2" t="s">
        <v>60</v>
      </c>
      <c r="B29" s="107" t="s">
        <v>63</v>
      </c>
      <c r="C29" s="8" t="s">
        <v>59</v>
      </c>
      <c r="D29" s="158">
        <f t="shared" si="5"/>
        <v>4954003.2040425688</v>
      </c>
      <c r="E29" s="4">
        <v>0</v>
      </c>
      <c r="F29" s="4">
        <v>0</v>
      </c>
      <c r="G29" s="4">
        <v>0</v>
      </c>
      <c r="H29" s="4">
        <v>0</v>
      </c>
      <c r="I29" s="4">
        <f>988594.08316-I31</f>
        <v>986488.78315999999</v>
      </c>
      <c r="J29" s="4">
        <v>2188.4700000000003</v>
      </c>
      <c r="K29" s="4">
        <f>3078307.89971413-K31</f>
        <v>511010.09971413063</v>
      </c>
      <c r="L29" s="4">
        <v>1246545.590265864</v>
      </c>
      <c r="M29" s="4">
        <f>512384.613-M31</f>
        <v>56170.613000000012</v>
      </c>
      <c r="N29" s="4">
        <v>30862.884113333334</v>
      </c>
      <c r="O29" s="4">
        <f>1060460.62656167-O31</f>
        <v>1018034.6265616701</v>
      </c>
      <c r="P29" s="4">
        <v>468006.87700000004</v>
      </c>
      <c r="Q29" s="4">
        <v>181070.34822757059</v>
      </c>
      <c r="R29" s="4">
        <v>449125.01200000005</v>
      </c>
      <c r="S29" s="4">
        <v>4499.8999999999996</v>
      </c>
      <c r="U29" s="23"/>
    </row>
    <row r="30" spans="1:21" ht="49.5" customHeight="1" x14ac:dyDescent="0.25">
      <c r="A30" s="2" t="s">
        <v>61</v>
      </c>
      <c r="B30" s="107" t="s">
        <v>64</v>
      </c>
      <c r="C30" s="8" t="s">
        <v>59</v>
      </c>
      <c r="D30" s="4">
        <f t="shared" si="5"/>
        <v>492000</v>
      </c>
      <c r="E30" s="4">
        <v>269317.42</v>
      </c>
      <c r="F30" s="4">
        <v>15292.699999999999</v>
      </c>
      <c r="G30" s="4">
        <v>200633.61000000002</v>
      </c>
      <c r="H30" s="4">
        <v>6756.27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21" ht="49.5" customHeight="1" x14ac:dyDescent="0.25">
      <c r="A31" s="2" t="s">
        <v>62</v>
      </c>
      <c r="B31" s="107" t="s">
        <v>65</v>
      </c>
      <c r="C31" s="8" t="s">
        <v>59</v>
      </c>
      <c r="D31" s="4">
        <f t="shared" si="5"/>
        <v>3068043.0999999992</v>
      </c>
      <c r="E31" s="4">
        <v>0</v>
      </c>
      <c r="F31" s="4">
        <v>0</v>
      </c>
      <c r="G31" s="4">
        <v>0</v>
      </c>
      <c r="H31" s="4">
        <v>0</v>
      </c>
      <c r="I31" s="4">
        <v>2105.3000000000002</v>
      </c>
      <c r="J31" s="4">
        <v>0</v>
      </c>
      <c r="K31" s="4">
        <v>2567297.7999999993</v>
      </c>
      <c r="L31" s="4">
        <v>0</v>
      </c>
      <c r="M31" s="4">
        <v>456214</v>
      </c>
      <c r="N31" s="4">
        <v>0</v>
      </c>
      <c r="O31" s="4">
        <f>42426</f>
        <v>42426</v>
      </c>
      <c r="P31" s="4">
        <v>0</v>
      </c>
      <c r="Q31" s="4">
        <v>0</v>
      </c>
      <c r="R31" s="4">
        <v>0</v>
      </c>
      <c r="S31" s="4">
        <v>0</v>
      </c>
    </row>
    <row r="32" spans="1:21" ht="49.5" customHeight="1" x14ac:dyDescent="0.25">
      <c r="A32" s="2" t="s">
        <v>58</v>
      </c>
      <c r="B32" s="3">
        <v>2023</v>
      </c>
      <c r="C32" s="1" t="s">
        <v>59</v>
      </c>
      <c r="D32" s="4">
        <f t="shared" si="5"/>
        <v>8209255.6122090882</v>
      </c>
      <c r="E32" s="4">
        <f>E33+E34+E35</f>
        <v>80217.890000000014</v>
      </c>
      <c r="F32" s="4">
        <f t="shared" ref="F32:S32" si="7">F33+F34+F35</f>
        <v>59632.75</v>
      </c>
      <c r="G32" s="4">
        <f t="shared" si="7"/>
        <v>292149.36</v>
      </c>
      <c r="H32" s="4">
        <f t="shared" si="7"/>
        <v>0</v>
      </c>
      <c r="I32" s="4">
        <f t="shared" si="7"/>
        <v>286401.54632999998</v>
      </c>
      <c r="J32" s="4">
        <f t="shared" si="7"/>
        <v>97201.058810000002</v>
      </c>
      <c r="K32" s="4">
        <f t="shared" si="7"/>
        <v>3282496.2119999998</v>
      </c>
      <c r="L32" s="4">
        <f t="shared" si="7"/>
        <v>921386.68743666622</v>
      </c>
      <c r="M32" s="4">
        <f t="shared" si="7"/>
        <v>648173.58200000005</v>
      </c>
      <c r="N32" s="4">
        <f t="shared" si="7"/>
        <v>76925.25</v>
      </c>
      <c r="O32" s="4">
        <f t="shared" si="7"/>
        <v>1206346.0791533301</v>
      </c>
      <c r="P32" s="4">
        <f t="shared" si="7"/>
        <v>289926.49</v>
      </c>
      <c r="Q32" s="4">
        <f t="shared" si="7"/>
        <v>845722.1364790909</v>
      </c>
      <c r="R32" s="4">
        <f t="shared" si="7"/>
        <v>119676.37</v>
      </c>
      <c r="S32" s="4">
        <f t="shared" si="7"/>
        <v>3000.2</v>
      </c>
    </row>
    <row r="33" spans="1:21" ht="49.5" customHeight="1" x14ac:dyDescent="0.25">
      <c r="A33" s="2" t="s">
        <v>60</v>
      </c>
      <c r="B33" s="107" t="s">
        <v>63</v>
      </c>
      <c r="C33" s="8" t="s">
        <v>59</v>
      </c>
      <c r="D33" s="4">
        <f t="shared" si="5"/>
        <v>4364779.2122090878</v>
      </c>
      <c r="E33" s="4">
        <v>0</v>
      </c>
      <c r="F33" s="4"/>
      <c r="G33" s="4">
        <v>0</v>
      </c>
      <c r="H33" s="4">
        <v>0</v>
      </c>
      <c r="I33" s="4">
        <f>286401.54633</f>
        <v>286401.54632999998</v>
      </c>
      <c r="J33" s="4">
        <v>97201.058810000002</v>
      </c>
      <c r="K33" s="4">
        <f>3282496.212-K35</f>
        <v>233103.21199999982</v>
      </c>
      <c r="L33" s="4">
        <v>921386.68743666622</v>
      </c>
      <c r="M33" s="4">
        <f>648173.582-M35</f>
        <v>285090.18200000003</v>
      </c>
      <c r="N33" s="4">
        <v>76925.25</v>
      </c>
      <c r="O33" s="4">
        <f>1206346.07915333-O35</f>
        <v>1206346.0791533301</v>
      </c>
      <c r="P33" s="4">
        <v>289926.49</v>
      </c>
      <c r="Q33" s="4">
        <v>845722.1364790909</v>
      </c>
      <c r="R33" s="4">
        <v>119676.37</v>
      </c>
      <c r="S33" s="4">
        <v>3000.2</v>
      </c>
      <c r="U33" s="23"/>
    </row>
    <row r="34" spans="1:21" ht="49.5" customHeight="1" x14ac:dyDescent="0.25">
      <c r="A34" s="2" t="s">
        <v>61</v>
      </c>
      <c r="B34" s="107" t="s">
        <v>64</v>
      </c>
      <c r="C34" s="8" t="s">
        <v>59</v>
      </c>
      <c r="D34" s="4">
        <f t="shared" si="5"/>
        <v>432000</v>
      </c>
      <c r="E34" s="4">
        <v>80217.890000000014</v>
      </c>
      <c r="F34" s="4">
        <v>59632.75</v>
      </c>
      <c r="G34" s="4">
        <v>292149.36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21" ht="49.5" customHeight="1" x14ac:dyDescent="0.25">
      <c r="A35" s="2" t="s">
        <v>62</v>
      </c>
      <c r="B35" s="107" t="s">
        <v>65</v>
      </c>
      <c r="C35" s="8" t="s">
        <v>59</v>
      </c>
      <c r="D35" s="4">
        <f t="shared" si="5"/>
        <v>3412476.4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3049393</v>
      </c>
      <c r="L35" s="4">
        <v>0</v>
      </c>
      <c r="M35" s="4">
        <v>363083.4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21" ht="49.5" customHeight="1" x14ac:dyDescent="0.25">
      <c r="A36" s="22" t="s">
        <v>5</v>
      </c>
      <c r="B36" s="24" t="s">
        <v>0</v>
      </c>
      <c r="C36" s="25"/>
      <c r="D36" s="25"/>
      <c r="E36" s="25"/>
      <c r="F36" s="2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21" ht="49.5" customHeight="1" x14ac:dyDescent="0.25">
      <c r="A37" s="22" t="s">
        <v>6</v>
      </c>
      <c r="B37" s="26" t="s">
        <v>7</v>
      </c>
      <c r="C37" s="27" t="s">
        <v>8</v>
      </c>
      <c r="D37" s="28" t="s">
        <v>83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21" ht="49.5" customHeight="1" x14ac:dyDescent="0.25">
      <c r="A38" s="22" t="s">
        <v>9</v>
      </c>
      <c r="B38" s="26" t="s">
        <v>10</v>
      </c>
      <c r="C38" s="25" t="s">
        <v>11</v>
      </c>
      <c r="D38" s="30" t="s">
        <v>83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21" ht="49.5" customHeight="1" x14ac:dyDescent="0.25">
      <c r="A39" s="22" t="s">
        <v>12</v>
      </c>
      <c r="B39" s="26" t="s">
        <v>13</v>
      </c>
      <c r="C39" s="25" t="s">
        <v>14</v>
      </c>
      <c r="D39" s="30" t="s">
        <v>83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21" ht="49.5" customHeight="1" x14ac:dyDescent="0.25">
      <c r="A40" s="22" t="s">
        <v>15</v>
      </c>
      <c r="B40" s="26" t="s">
        <v>16</v>
      </c>
      <c r="C40" s="25" t="s">
        <v>17</v>
      </c>
      <c r="D40" s="30" t="s">
        <v>83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21" ht="49.5" customHeight="1" x14ac:dyDescent="0.25">
      <c r="A41" s="22" t="s">
        <v>18</v>
      </c>
      <c r="B41" s="26" t="s">
        <v>19</v>
      </c>
      <c r="C41" s="25" t="s">
        <v>20</v>
      </c>
      <c r="D41" s="30" t="s">
        <v>83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21" ht="49.5" customHeight="1" x14ac:dyDescent="0.25">
      <c r="A42" s="22" t="s">
        <v>21</v>
      </c>
      <c r="B42" s="26" t="s">
        <v>22</v>
      </c>
      <c r="C42" s="25" t="s">
        <v>17</v>
      </c>
      <c r="D42" s="30" t="s">
        <v>83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21" ht="49.5" customHeight="1" x14ac:dyDescent="0.25">
      <c r="A43" s="22" t="s">
        <v>23</v>
      </c>
      <c r="B43" s="26" t="s">
        <v>24</v>
      </c>
      <c r="C43" s="25" t="s">
        <v>17</v>
      </c>
      <c r="D43" s="30">
        <v>63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21" ht="49.5" customHeight="1" x14ac:dyDescent="0.25">
      <c r="A44" s="22" t="s">
        <v>25</v>
      </c>
      <c r="B44" s="26" t="s">
        <v>26</v>
      </c>
      <c r="C44" s="25" t="s">
        <v>17</v>
      </c>
      <c r="D44" s="30">
        <v>56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21" ht="49.5" customHeight="1" x14ac:dyDescent="0.25">
      <c r="A45" s="22" t="s">
        <v>27</v>
      </c>
      <c r="B45" s="26" t="s">
        <v>28</v>
      </c>
      <c r="C45" s="25" t="s">
        <v>17</v>
      </c>
      <c r="D45" s="30" t="s">
        <v>83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21" ht="49.5" customHeight="1" x14ac:dyDescent="0.25">
      <c r="A46" s="22" t="s">
        <v>29</v>
      </c>
      <c r="B46" s="26" t="s">
        <v>30</v>
      </c>
      <c r="C46" s="25" t="s">
        <v>17</v>
      </c>
      <c r="D46" s="30">
        <v>100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21" ht="49.5" customHeight="1" x14ac:dyDescent="0.25">
      <c r="A47" s="22" t="s">
        <v>31</v>
      </c>
      <c r="B47" s="26" t="s">
        <v>32</v>
      </c>
      <c r="C47" s="25" t="s">
        <v>33</v>
      </c>
      <c r="D47" s="30">
        <v>0.16470000000000001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21" ht="49.5" customHeight="1" x14ac:dyDescent="0.25">
      <c r="A48" s="22" t="s">
        <v>34</v>
      </c>
      <c r="B48" s="26" t="s">
        <v>35</v>
      </c>
      <c r="C48" s="25" t="s">
        <v>36</v>
      </c>
      <c r="D48" s="30" t="s">
        <v>83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20" ht="49.5" customHeight="1" x14ac:dyDescent="0.25">
      <c r="A49" s="22" t="s">
        <v>37</v>
      </c>
      <c r="B49" s="26" t="s">
        <v>38</v>
      </c>
      <c r="C49" s="25" t="s">
        <v>36</v>
      </c>
      <c r="D49" s="30" t="s">
        <v>83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20" ht="49.5" customHeight="1" x14ac:dyDescent="0.25">
      <c r="A50" s="22" t="s">
        <v>39</v>
      </c>
      <c r="B50" s="26" t="s">
        <v>40</v>
      </c>
      <c r="C50" s="25" t="s">
        <v>41</v>
      </c>
      <c r="D50" s="30">
        <v>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20" ht="49.5" customHeight="1" x14ac:dyDescent="0.25">
      <c r="A51" s="22" t="s">
        <v>42</v>
      </c>
      <c r="B51" s="26" t="s">
        <v>43</v>
      </c>
      <c r="C51" s="25" t="s">
        <v>41</v>
      </c>
      <c r="D51" s="30"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20" ht="49.5" customHeight="1" x14ac:dyDescent="0.25">
      <c r="A52" s="22" t="s">
        <v>44</v>
      </c>
      <c r="B52" s="26" t="s">
        <v>45</v>
      </c>
      <c r="C52" s="25" t="s">
        <v>46</v>
      </c>
      <c r="D52" s="30" t="s">
        <v>83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4" spans="1:20" ht="49.5" customHeight="1" x14ac:dyDescent="0.25"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49.5" customHeight="1" x14ac:dyDescent="0.25">
      <c r="T55" s="23"/>
    </row>
    <row r="56" spans="1:20" ht="49.5" customHeight="1" x14ac:dyDescent="0.25">
      <c r="T56" s="23"/>
    </row>
  </sheetData>
  <autoFilter ref="A5:S52"/>
  <mergeCells count="5">
    <mergeCell ref="A3:A4"/>
    <mergeCell ref="B3:B4"/>
    <mergeCell ref="C3:C4"/>
    <mergeCell ref="D3:S3"/>
    <mergeCell ref="E4:S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6:S6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S32" sqref="S32"/>
    </sheetView>
  </sheetViews>
  <sheetFormatPr defaultColWidth="9.140625" defaultRowHeight="12.75" x14ac:dyDescent="0.25"/>
  <cols>
    <col min="1" max="1" width="6.42578125" style="9" customWidth="1"/>
    <col min="2" max="2" width="44" style="9" customWidth="1"/>
    <col min="3" max="3" width="16.85546875" style="9" customWidth="1"/>
    <col min="4" max="4" width="19.7109375" style="9" customWidth="1"/>
    <col min="5" max="5" width="15.5703125" style="9" hidden="1" customWidth="1"/>
    <col min="6" max="8" width="15.140625" style="9" hidden="1" customWidth="1"/>
    <col min="9" max="9" width="16.140625" style="9" customWidth="1"/>
    <col min="10" max="10" width="16.28515625" style="9" customWidth="1"/>
    <col min="11" max="11" width="16.5703125" style="9" customWidth="1"/>
    <col min="12" max="13" width="16.140625" style="9" customWidth="1"/>
    <col min="14" max="14" width="17" style="9" customWidth="1"/>
    <col min="15" max="15" width="10.28515625" style="9" bestFit="1" customWidth="1"/>
    <col min="16" max="16384" width="9.140625" style="9"/>
  </cols>
  <sheetData>
    <row r="1" spans="1:2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0" ht="12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122" t="s">
        <v>84</v>
      </c>
      <c r="L2" s="122"/>
      <c r="M2" s="122"/>
      <c r="N2" s="122"/>
    </row>
    <row r="3" spans="1:20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0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20" ht="15" customHeight="1" x14ac:dyDescent="0.25">
      <c r="A5" s="123" t="s">
        <v>85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20" ht="5.0999999999999996" customHeight="1" x14ac:dyDescent="0.25">
      <c r="A6" s="76"/>
      <c r="B6" s="77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20" ht="15" customHeight="1" x14ac:dyDescent="0.25">
      <c r="A7" s="123" t="s">
        <v>86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0"/>
      <c r="P7" s="10"/>
      <c r="Q7" s="10"/>
      <c r="R7" s="10"/>
      <c r="S7" s="10"/>
      <c r="T7" s="10"/>
    </row>
    <row r="8" spans="1:20" ht="5.0999999999999996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20" ht="15" customHeight="1" x14ac:dyDescent="0.25">
      <c r="A9" s="36"/>
      <c r="B9" s="123" t="s">
        <v>87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20" ht="5.0999999999999996" customHeight="1" x14ac:dyDescent="0.25">
      <c r="A10" s="36"/>
      <c r="B10" s="77"/>
      <c r="C10" s="77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20" ht="15" customHeight="1" x14ac:dyDescent="0.25">
      <c r="A11" s="124" t="s">
        <v>88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20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20" ht="25.5" customHeight="1" x14ac:dyDescent="0.25">
      <c r="A13" s="121" t="s">
        <v>1</v>
      </c>
      <c r="B13" s="121" t="s">
        <v>89</v>
      </c>
      <c r="C13" s="121"/>
      <c r="D13" s="121" t="s">
        <v>90</v>
      </c>
      <c r="E13" s="125" t="s">
        <v>91</v>
      </c>
      <c r="F13" s="121" t="s">
        <v>231</v>
      </c>
      <c r="G13" s="121"/>
      <c r="H13" s="121"/>
      <c r="I13" s="121"/>
      <c r="J13" s="121"/>
      <c r="K13" s="121"/>
      <c r="L13" s="121"/>
      <c r="M13" s="121"/>
      <c r="N13" s="121"/>
    </row>
    <row r="14" spans="1:20" ht="25.5" customHeight="1" x14ac:dyDescent="0.25">
      <c r="A14" s="121"/>
      <c r="B14" s="121"/>
      <c r="C14" s="121"/>
      <c r="D14" s="121"/>
      <c r="E14" s="125"/>
      <c r="F14" s="125" t="s">
        <v>92</v>
      </c>
      <c r="G14" s="121">
        <v>2019</v>
      </c>
      <c r="H14" s="121">
        <v>2020</v>
      </c>
      <c r="I14" s="121">
        <v>2021</v>
      </c>
      <c r="J14" s="121"/>
      <c r="K14" s="121">
        <v>2022</v>
      </c>
      <c r="L14" s="121"/>
      <c r="M14" s="121">
        <v>2023</v>
      </c>
      <c r="N14" s="121"/>
    </row>
    <row r="15" spans="1:20" ht="39" customHeight="1" x14ac:dyDescent="0.25">
      <c r="A15" s="121"/>
      <c r="B15" s="121"/>
      <c r="C15" s="121"/>
      <c r="D15" s="121"/>
      <c r="E15" s="125"/>
      <c r="F15" s="125"/>
      <c r="G15" s="121"/>
      <c r="H15" s="121"/>
      <c r="I15" s="78" t="s">
        <v>209</v>
      </c>
      <c r="J15" s="78" t="s">
        <v>210</v>
      </c>
      <c r="K15" s="78" t="s">
        <v>209</v>
      </c>
      <c r="L15" s="78" t="s">
        <v>210</v>
      </c>
      <c r="M15" s="78" t="s">
        <v>209</v>
      </c>
      <c r="N15" s="78" t="s">
        <v>210</v>
      </c>
    </row>
    <row r="16" spans="1:20" x14ac:dyDescent="0.25">
      <c r="A16" s="79">
        <v>1</v>
      </c>
      <c r="B16" s="119">
        <f>A16+1</f>
        <v>2</v>
      </c>
      <c r="C16" s="119"/>
      <c r="D16" s="79">
        <f>B16+1</f>
        <v>3</v>
      </c>
      <c r="E16" s="79">
        <f t="shared" ref="E16:H16" si="0">D16+1</f>
        <v>4</v>
      </c>
      <c r="F16" s="79">
        <f t="shared" si="0"/>
        <v>5</v>
      </c>
      <c r="G16" s="79">
        <f t="shared" si="0"/>
        <v>6</v>
      </c>
      <c r="H16" s="79">
        <f t="shared" si="0"/>
        <v>7</v>
      </c>
      <c r="I16" s="79">
        <v>4</v>
      </c>
      <c r="J16" s="79">
        <v>5</v>
      </c>
      <c r="K16" s="79">
        <f t="shared" ref="K16:N16" si="1">J16+1</f>
        <v>6</v>
      </c>
      <c r="L16" s="79">
        <f t="shared" si="1"/>
        <v>7</v>
      </c>
      <c r="M16" s="79">
        <f t="shared" si="1"/>
        <v>8</v>
      </c>
      <c r="N16" s="79">
        <f t="shared" si="1"/>
        <v>9</v>
      </c>
    </row>
    <row r="17" spans="1:18" ht="34.5" customHeight="1" x14ac:dyDescent="0.25">
      <c r="A17" s="79">
        <v>1</v>
      </c>
      <c r="B17" s="116" t="s">
        <v>93</v>
      </c>
      <c r="C17" s="116"/>
      <c r="D17" s="79" t="s">
        <v>94</v>
      </c>
      <c r="E17" s="80" t="s">
        <v>95</v>
      </c>
      <c r="F17" s="80" t="s">
        <v>95</v>
      </c>
      <c r="G17" s="80" t="s">
        <v>95</v>
      </c>
      <c r="H17" s="80" t="s">
        <v>95</v>
      </c>
      <c r="I17" s="80" t="s">
        <v>95</v>
      </c>
      <c r="J17" s="80"/>
      <c r="K17" s="80" t="s">
        <v>95</v>
      </c>
      <c r="L17" s="80"/>
      <c r="M17" s="80" t="s">
        <v>95</v>
      </c>
      <c r="N17" s="80"/>
    </row>
    <row r="18" spans="1:18" ht="49.5" customHeight="1" x14ac:dyDescent="0.25">
      <c r="A18" s="45">
        <v>2</v>
      </c>
      <c r="B18" s="116" t="s">
        <v>96</v>
      </c>
      <c r="C18" s="116"/>
      <c r="D18" s="79" t="s">
        <v>187</v>
      </c>
      <c r="E18" s="81">
        <v>0.16457017898622298</v>
      </c>
      <c r="F18" s="81">
        <v>0.16469939695368682</v>
      </c>
      <c r="G18" s="81">
        <v>0.16478016883369231</v>
      </c>
      <c r="H18" s="81">
        <v>0.16476005443145819</v>
      </c>
      <c r="I18" s="81">
        <v>0.16474017574487521</v>
      </c>
      <c r="J18" s="81">
        <v>0.16474017574487521</v>
      </c>
      <c r="K18" s="82">
        <v>0.1647199827872233</v>
      </c>
      <c r="L18" s="82">
        <v>0.1647199827872233</v>
      </c>
      <c r="M18" s="82">
        <v>0.16469939695368682</v>
      </c>
      <c r="N18" s="82">
        <v>0.16469939695368682</v>
      </c>
    </row>
    <row r="19" spans="1:18" ht="29.25" customHeight="1" x14ac:dyDescent="0.25">
      <c r="A19" s="79">
        <v>3</v>
      </c>
      <c r="B19" s="116" t="s">
        <v>97</v>
      </c>
      <c r="C19" s="116"/>
      <c r="D19" s="79" t="s">
        <v>98</v>
      </c>
      <c r="E19" s="83">
        <v>148.6</v>
      </c>
      <c r="F19" s="83">
        <v>625.98</v>
      </c>
      <c r="G19" s="83">
        <v>167.06</v>
      </c>
      <c r="H19" s="83">
        <v>141.03</v>
      </c>
      <c r="I19" s="83">
        <v>112.75</v>
      </c>
      <c r="J19" s="83">
        <v>112.75</v>
      </c>
      <c r="K19" s="79">
        <v>110.81</v>
      </c>
      <c r="L19" s="79">
        <v>110.81</v>
      </c>
      <c r="M19" s="79">
        <v>94.33</v>
      </c>
      <c r="N19" s="79">
        <v>94.33</v>
      </c>
    </row>
    <row r="20" spans="1:18" ht="29.25" customHeight="1" x14ac:dyDescent="0.25">
      <c r="A20" s="79">
        <f>A19+1</f>
        <v>4</v>
      </c>
      <c r="B20" s="116" t="s">
        <v>188</v>
      </c>
      <c r="C20" s="116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8" ht="29.25" customHeight="1" x14ac:dyDescent="0.25">
      <c r="A21" s="85" t="s">
        <v>109</v>
      </c>
      <c r="B21" s="116" t="s">
        <v>99</v>
      </c>
      <c r="C21" s="116"/>
      <c r="D21" s="79" t="s">
        <v>17</v>
      </c>
      <c r="E21" s="86">
        <v>56.999999999999993</v>
      </c>
      <c r="F21" s="86">
        <v>56.999999999999993</v>
      </c>
      <c r="G21" s="87">
        <v>57</v>
      </c>
      <c r="H21" s="86">
        <v>56.999999999999993</v>
      </c>
      <c r="I21" s="86">
        <v>56.999999999999993</v>
      </c>
      <c r="J21" s="86">
        <v>56</v>
      </c>
      <c r="K21" s="86">
        <v>56.999999999999993</v>
      </c>
      <c r="L21" s="86">
        <v>56</v>
      </c>
      <c r="M21" s="86">
        <v>56.999999999999993</v>
      </c>
      <c r="N21" s="86">
        <v>56</v>
      </c>
    </row>
    <row r="22" spans="1:18" ht="27" customHeight="1" x14ac:dyDescent="0.25">
      <c r="A22" s="85" t="s">
        <v>110</v>
      </c>
      <c r="B22" s="116" t="s">
        <v>100</v>
      </c>
      <c r="C22" s="116"/>
      <c r="D22" s="79" t="s">
        <v>17</v>
      </c>
      <c r="E22" s="86">
        <v>63</v>
      </c>
      <c r="F22" s="86">
        <v>63</v>
      </c>
      <c r="G22" s="86">
        <v>63</v>
      </c>
      <c r="H22" s="86">
        <v>63</v>
      </c>
      <c r="I22" s="86">
        <v>63</v>
      </c>
      <c r="J22" s="86">
        <v>63</v>
      </c>
      <c r="K22" s="86">
        <v>63</v>
      </c>
      <c r="L22" s="86">
        <v>63</v>
      </c>
      <c r="M22" s="86">
        <v>63</v>
      </c>
      <c r="N22" s="86">
        <v>63</v>
      </c>
      <c r="P22" s="10"/>
      <c r="Q22" s="10"/>
    </row>
    <row r="23" spans="1:18" ht="39" hidden="1" customHeight="1" x14ac:dyDescent="0.25">
      <c r="A23" s="79">
        <v>5</v>
      </c>
      <c r="B23" s="116" t="s">
        <v>101</v>
      </c>
      <c r="C23" s="116"/>
      <c r="D23" s="45" t="s">
        <v>189</v>
      </c>
      <c r="E23" s="88">
        <v>0.10840777467299213</v>
      </c>
      <c r="F23" s="88">
        <v>0.10840777601431231</v>
      </c>
      <c r="G23" s="88">
        <v>0.10840777601431231</v>
      </c>
      <c r="H23" s="88">
        <v>0.10840777601431231</v>
      </c>
      <c r="I23" s="88">
        <v>0.10840777601431231</v>
      </c>
      <c r="J23" s="88"/>
      <c r="K23" s="88">
        <v>0.10840777601431231</v>
      </c>
      <c r="L23" s="88"/>
      <c r="M23" s="88">
        <v>0.10840777601431231</v>
      </c>
      <c r="N23" s="88"/>
      <c r="P23" s="11"/>
      <c r="Q23" s="10"/>
    </row>
    <row r="24" spans="1:18" ht="55.5" hidden="1" customHeight="1" x14ac:dyDescent="0.25">
      <c r="A24" s="84">
        <v>6</v>
      </c>
      <c r="B24" s="116" t="s">
        <v>190</v>
      </c>
      <c r="C24" s="116"/>
      <c r="D24" s="118" t="s">
        <v>191</v>
      </c>
      <c r="E24" s="89">
        <v>20294.144582399997</v>
      </c>
      <c r="F24" s="90">
        <v>20294.145</v>
      </c>
      <c r="G24" s="90">
        <v>20294.145</v>
      </c>
      <c r="H24" s="90">
        <v>20294.145</v>
      </c>
      <c r="I24" s="90">
        <v>20294.145</v>
      </c>
      <c r="J24" s="90"/>
      <c r="K24" s="90">
        <v>20294.145</v>
      </c>
      <c r="L24" s="90"/>
      <c r="M24" s="90">
        <v>20294.145</v>
      </c>
      <c r="N24" s="90"/>
      <c r="P24" s="12"/>
      <c r="Q24" s="10"/>
      <c r="R24" s="13"/>
    </row>
    <row r="25" spans="1:18" ht="33" hidden="1" customHeight="1" x14ac:dyDescent="0.25">
      <c r="A25" s="119">
        <v>5</v>
      </c>
      <c r="B25" s="116" t="s">
        <v>192</v>
      </c>
      <c r="C25" s="116"/>
      <c r="D25" s="118"/>
      <c r="E25" s="91">
        <v>1984.8679370000004</v>
      </c>
      <c r="F25" s="92">
        <v>1984.8679999999999</v>
      </c>
      <c r="G25" s="92">
        <v>1984.8679999999999</v>
      </c>
      <c r="H25" s="92">
        <v>2026.61</v>
      </c>
      <c r="I25" s="92">
        <v>1984.8679999999999</v>
      </c>
      <c r="J25" s="92"/>
      <c r="K25" s="92">
        <v>1984.8679999999999</v>
      </c>
      <c r="L25" s="92"/>
      <c r="M25" s="92">
        <v>1984.8679999999999</v>
      </c>
      <c r="N25" s="92"/>
      <c r="P25" s="12"/>
      <c r="Q25" s="10"/>
      <c r="R25" s="10"/>
    </row>
    <row r="26" spans="1:18" ht="44.25" customHeight="1" x14ac:dyDescent="0.25">
      <c r="A26" s="119"/>
      <c r="B26" s="116" t="s">
        <v>101</v>
      </c>
      <c r="C26" s="116"/>
      <c r="D26" s="45" t="s">
        <v>102</v>
      </c>
      <c r="E26" s="93">
        <v>9.84</v>
      </c>
      <c r="F26" s="94">
        <v>9.84</v>
      </c>
      <c r="G26" s="94">
        <v>9.84</v>
      </c>
      <c r="H26" s="94">
        <v>9.84</v>
      </c>
      <c r="I26" s="94">
        <v>9.84</v>
      </c>
      <c r="J26" s="94">
        <v>9.84</v>
      </c>
      <c r="K26" s="94">
        <v>9.84</v>
      </c>
      <c r="L26" s="94">
        <v>9.84</v>
      </c>
      <c r="M26" s="94">
        <v>9.84</v>
      </c>
      <c r="N26" s="94">
        <v>9.84</v>
      </c>
      <c r="P26" s="12"/>
      <c r="Q26" s="10"/>
      <c r="R26" s="10"/>
    </row>
    <row r="27" spans="1:18" ht="27" hidden="1" customHeight="1" x14ac:dyDescent="0.25">
      <c r="A27" s="84"/>
      <c r="B27" s="95" t="s">
        <v>193</v>
      </c>
      <c r="C27" s="96"/>
      <c r="D27" s="97"/>
      <c r="E27" s="120">
        <v>9.8400000000000001E-2</v>
      </c>
      <c r="F27" s="117">
        <v>9.8400000000000001E-2</v>
      </c>
      <c r="G27" s="117">
        <v>9.8400000000000001E-2</v>
      </c>
      <c r="H27" s="117">
        <v>9.8400000000000001E-2</v>
      </c>
      <c r="I27" s="117">
        <v>9.8400000000000001E-2</v>
      </c>
      <c r="J27" s="98"/>
      <c r="K27" s="117">
        <v>9.8400000000000001E-2</v>
      </c>
      <c r="L27" s="98"/>
      <c r="M27" s="117">
        <v>9.8400000000000001E-2</v>
      </c>
      <c r="N27" s="117"/>
      <c r="P27" s="12"/>
      <c r="Q27" s="10"/>
      <c r="R27" s="10"/>
    </row>
    <row r="28" spans="1:18" ht="27" hidden="1" customHeight="1" x14ac:dyDescent="0.25">
      <c r="A28" s="84"/>
      <c r="B28" s="99" t="s">
        <v>194</v>
      </c>
      <c r="C28" s="96"/>
      <c r="D28" s="97"/>
      <c r="E28" s="120"/>
      <c r="F28" s="117"/>
      <c r="G28" s="117"/>
      <c r="H28" s="117"/>
      <c r="I28" s="117"/>
      <c r="J28" s="98"/>
      <c r="K28" s="117"/>
      <c r="L28" s="98"/>
      <c r="M28" s="117"/>
      <c r="N28" s="117"/>
      <c r="P28" s="12"/>
      <c r="Q28" s="10"/>
      <c r="R28" s="10"/>
    </row>
    <row r="29" spans="1:18" ht="36.75" customHeight="1" x14ac:dyDescent="0.25">
      <c r="A29" s="79">
        <v>6</v>
      </c>
      <c r="B29" s="116" t="s">
        <v>103</v>
      </c>
      <c r="C29" s="116"/>
      <c r="D29" s="45" t="s">
        <v>195</v>
      </c>
      <c r="E29" s="100">
        <v>5664041.7760000015</v>
      </c>
      <c r="F29" s="100">
        <v>5709694</v>
      </c>
      <c r="G29" s="100">
        <v>5709694</v>
      </c>
      <c r="H29" s="100">
        <v>5709694</v>
      </c>
      <c r="I29" s="101">
        <v>5709694</v>
      </c>
      <c r="J29" s="101">
        <v>5473347</v>
      </c>
      <c r="K29" s="101">
        <v>5709694</v>
      </c>
      <c r="L29" s="101">
        <v>5473347</v>
      </c>
      <c r="M29" s="101">
        <v>5709694</v>
      </c>
      <c r="N29" s="101">
        <v>5473347</v>
      </c>
      <c r="P29" s="10"/>
      <c r="Q29" s="10"/>
      <c r="R29" s="10"/>
    </row>
    <row r="30" spans="1:18" ht="51" customHeight="1" x14ac:dyDescent="0.25">
      <c r="A30" s="79">
        <v>7</v>
      </c>
      <c r="B30" s="116" t="s">
        <v>104</v>
      </c>
      <c r="C30" s="116"/>
      <c r="D30" s="45" t="s">
        <v>196</v>
      </c>
      <c r="E30" s="83"/>
      <c r="F30" s="83"/>
      <c r="G30" s="83"/>
      <c r="H30" s="83"/>
      <c r="I30" s="83"/>
      <c r="J30" s="83"/>
      <c r="K30" s="79"/>
      <c r="L30" s="79"/>
      <c r="M30" s="79"/>
      <c r="N30" s="79"/>
    </row>
    <row r="31" spans="1:18" ht="21.75" customHeight="1" x14ac:dyDescent="0.25">
      <c r="A31" s="102" t="s">
        <v>197</v>
      </c>
      <c r="B31" s="116" t="s">
        <v>105</v>
      </c>
      <c r="C31" s="116"/>
      <c r="D31" s="45" t="s">
        <v>196</v>
      </c>
      <c r="E31" s="80">
        <v>0</v>
      </c>
      <c r="F31" s="80">
        <v>835</v>
      </c>
      <c r="G31" s="80">
        <v>0</v>
      </c>
      <c r="H31" s="100">
        <v>19</v>
      </c>
      <c r="I31" s="100">
        <v>0</v>
      </c>
      <c r="J31" s="100">
        <v>0</v>
      </c>
      <c r="K31" s="100">
        <v>25</v>
      </c>
      <c r="L31" s="100">
        <v>19</v>
      </c>
      <c r="M31" s="100">
        <v>0</v>
      </c>
      <c r="N31" s="100">
        <v>1353</v>
      </c>
    </row>
    <row r="32" spans="1:18" ht="24" customHeight="1" x14ac:dyDescent="0.25">
      <c r="A32" s="102" t="s">
        <v>198</v>
      </c>
      <c r="B32" s="116" t="s">
        <v>106</v>
      </c>
      <c r="C32" s="116"/>
      <c r="D32" s="45" t="s">
        <v>196</v>
      </c>
      <c r="E32" s="80">
        <v>0</v>
      </c>
      <c r="F32" s="80">
        <v>18</v>
      </c>
      <c r="G32" s="80">
        <v>0</v>
      </c>
      <c r="H32" s="100">
        <v>28</v>
      </c>
      <c r="I32" s="100">
        <v>0</v>
      </c>
      <c r="J32" s="100">
        <v>0</v>
      </c>
      <c r="K32" s="100">
        <v>64</v>
      </c>
      <c r="L32" s="100">
        <v>28</v>
      </c>
      <c r="M32" s="100">
        <v>0</v>
      </c>
      <c r="N32" s="100">
        <v>33</v>
      </c>
    </row>
    <row r="33" spans="1:14" ht="24" customHeight="1" x14ac:dyDescent="0.25">
      <c r="A33" s="7"/>
      <c r="B33" s="103"/>
      <c r="C33" s="103"/>
      <c r="D33" s="104"/>
      <c r="E33" s="105"/>
      <c r="F33" s="105"/>
      <c r="G33" s="105"/>
      <c r="H33" s="105"/>
      <c r="I33" s="105"/>
      <c r="J33" s="105"/>
      <c r="K33" s="36"/>
      <c r="L33" s="36"/>
      <c r="M33" s="36"/>
      <c r="N33" s="36"/>
    </row>
    <row r="34" spans="1:14" ht="11.2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5.75" x14ac:dyDescent="0.25">
      <c r="B35" s="14"/>
      <c r="C35" s="14"/>
    </row>
    <row r="38" spans="1:14" x14ac:dyDescent="0.25"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x14ac:dyDescent="0.25">
      <c r="E39" s="16"/>
      <c r="F39" s="16"/>
      <c r="G39" s="16"/>
      <c r="H39" s="16"/>
      <c r="I39" s="16"/>
      <c r="J39" s="16"/>
      <c r="K39" s="16"/>
      <c r="L39" s="16"/>
      <c r="M39" s="16"/>
      <c r="N39" s="16"/>
    </row>
  </sheetData>
  <mergeCells count="41">
    <mergeCell ref="M27:M28"/>
    <mergeCell ref="N27:N28"/>
    <mergeCell ref="D13:D15"/>
    <mergeCell ref="E13:E15"/>
    <mergeCell ref="F14:F15"/>
    <mergeCell ref="F13:N13"/>
    <mergeCell ref="G14:G15"/>
    <mergeCell ref="H14:H15"/>
    <mergeCell ref="I14:J14"/>
    <mergeCell ref="K14:L14"/>
    <mergeCell ref="M14:N14"/>
    <mergeCell ref="K27:K28"/>
    <mergeCell ref="G27:G28"/>
    <mergeCell ref="K2:N2"/>
    <mergeCell ref="A5:N5"/>
    <mergeCell ref="A7:N7"/>
    <mergeCell ref="B9:N9"/>
    <mergeCell ref="A11:N11"/>
    <mergeCell ref="B16:C16"/>
    <mergeCell ref="B17:C17"/>
    <mergeCell ref="B18:C18"/>
    <mergeCell ref="A13:A15"/>
    <mergeCell ref="B13:C15"/>
    <mergeCell ref="B20:C20"/>
    <mergeCell ref="B21:C21"/>
    <mergeCell ref="B22:C22"/>
    <mergeCell ref="B19:C19"/>
    <mergeCell ref="B23:C23"/>
    <mergeCell ref="D24:D25"/>
    <mergeCell ref="A25:A26"/>
    <mergeCell ref="E27:E28"/>
    <mergeCell ref="F27:F28"/>
    <mergeCell ref="B24:C24"/>
    <mergeCell ref="B25:C25"/>
    <mergeCell ref="B26:C26"/>
    <mergeCell ref="B30:C30"/>
    <mergeCell ref="B31:C31"/>
    <mergeCell ref="B32:C32"/>
    <mergeCell ref="H27:H28"/>
    <mergeCell ref="I27:I28"/>
    <mergeCell ref="B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8"/>
  <sheetViews>
    <sheetView topLeftCell="A58" workbookViewId="0">
      <selection activeCell="F85" sqref="F85"/>
    </sheetView>
  </sheetViews>
  <sheetFormatPr defaultColWidth="9.140625" defaultRowHeight="12.75" outlineLevelCol="1" x14ac:dyDescent="0.25"/>
  <cols>
    <col min="1" max="1" width="7.7109375" style="70" customWidth="1"/>
    <col min="2" max="2" width="0.28515625" style="70" hidden="1" customWidth="1"/>
    <col min="3" max="3" width="71.7109375" style="37" customWidth="1"/>
    <col min="4" max="4" width="13.5703125" style="37" customWidth="1" outlineLevel="1"/>
    <col min="5" max="10" width="10.140625" style="37" customWidth="1" outlineLevel="1"/>
    <col min="11" max="11" width="14.140625" style="37" customWidth="1" outlineLevel="1"/>
    <col min="12" max="17" width="10.140625" style="37" customWidth="1" outlineLevel="1"/>
    <col min="18" max="20" width="10.140625" style="9" customWidth="1" outlineLevel="1"/>
    <col min="21" max="23" width="10.140625" style="37" customWidth="1" outlineLevel="1"/>
    <col min="24" max="25" width="11.140625" style="37" customWidth="1"/>
    <col min="26" max="26" width="11" style="37" customWidth="1"/>
    <col min="27" max="27" width="9.140625" style="37"/>
    <col min="28" max="32" width="12" style="37" hidden="1" customWidth="1"/>
    <col min="33" max="33" width="9.140625" style="37" hidden="1" customWidth="1"/>
    <col min="34" max="37" width="15.85546875" style="37" hidden="1" customWidth="1"/>
    <col min="38" max="56" width="0" style="37" hidden="1" customWidth="1"/>
    <col min="57" max="16384" width="9.140625" style="37"/>
  </cols>
  <sheetData>
    <row r="1" spans="1:37" x14ac:dyDescent="0.2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  <c r="T1" s="36"/>
      <c r="U1" s="35"/>
      <c r="V1" s="35"/>
      <c r="W1" s="35"/>
      <c r="X1" s="35"/>
      <c r="Y1" s="132" t="s">
        <v>111</v>
      </c>
      <c r="Z1" s="132"/>
    </row>
    <row r="2" spans="1:37" x14ac:dyDescent="0.25">
      <c r="A2" s="34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  <c r="T2" s="36"/>
      <c r="U2" s="35"/>
      <c r="V2" s="35"/>
      <c r="W2" s="35"/>
      <c r="X2" s="35"/>
      <c r="Y2" s="35"/>
      <c r="Z2" s="35"/>
    </row>
    <row r="3" spans="1:37" s="9" customForma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37" s="9" customFormat="1" ht="20.45" customHeight="1" x14ac:dyDescent="0.3">
      <c r="A4" s="36"/>
      <c r="B4" s="36"/>
      <c r="C4" s="36"/>
      <c r="D4" s="36"/>
      <c r="E4" s="36"/>
      <c r="F4" s="36"/>
      <c r="G4" s="38" t="s">
        <v>112</v>
      </c>
      <c r="H4" s="38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37" s="39" customFormat="1" ht="21" customHeight="1" x14ac:dyDescent="0.25">
      <c r="A5" s="133" t="s">
        <v>113</v>
      </c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37" s="39" customFormat="1" ht="29.45" customHeight="1" x14ac:dyDescent="0.25">
      <c r="A6" s="133" t="s">
        <v>87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37" s="39" customFormat="1" ht="12" customHeight="1" x14ac:dyDescent="0.25">
      <c r="A7" s="135" t="s">
        <v>88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37" ht="20.25" customHeight="1" x14ac:dyDescent="0.25">
      <c r="A8" s="40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42"/>
      <c r="T8" s="42"/>
      <c r="U8" s="41"/>
      <c r="V8" s="41"/>
      <c r="W8" s="41"/>
      <c r="X8" s="41"/>
      <c r="Y8" s="41"/>
      <c r="Z8" s="41"/>
    </row>
    <row r="9" spans="1:37" ht="13.5" thickBot="1" x14ac:dyDescent="0.3">
      <c r="A9" s="34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36"/>
      <c r="T9" s="36"/>
      <c r="U9" s="35"/>
      <c r="V9" s="35"/>
      <c r="W9" s="35"/>
      <c r="X9" s="35"/>
      <c r="Y9" s="35"/>
      <c r="Z9" s="35"/>
    </row>
    <row r="10" spans="1:37" ht="21.6" customHeight="1" x14ac:dyDescent="0.25">
      <c r="A10" s="140" t="s">
        <v>1</v>
      </c>
      <c r="B10" s="43"/>
      <c r="C10" s="142" t="s">
        <v>114</v>
      </c>
      <c r="D10" s="136" t="s">
        <v>115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8"/>
      <c r="R10" s="137" t="s">
        <v>116</v>
      </c>
      <c r="S10" s="137"/>
      <c r="T10" s="137"/>
      <c r="U10" s="137"/>
      <c r="V10" s="137"/>
      <c r="W10" s="137"/>
      <c r="X10" s="137"/>
      <c r="Y10" s="137"/>
      <c r="Z10" s="139"/>
    </row>
    <row r="11" spans="1:37" ht="63.75" customHeight="1" x14ac:dyDescent="0.25">
      <c r="A11" s="141"/>
      <c r="B11" s="44"/>
      <c r="C11" s="143"/>
      <c r="D11" s="144" t="s">
        <v>117</v>
      </c>
      <c r="E11" s="145"/>
      <c r="F11" s="145"/>
      <c r="G11" s="145"/>
      <c r="H11" s="145"/>
      <c r="I11" s="145"/>
      <c r="J11" s="146"/>
      <c r="K11" s="144" t="s">
        <v>118</v>
      </c>
      <c r="L11" s="145"/>
      <c r="M11" s="145"/>
      <c r="N11" s="145"/>
      <c r="O11" s="145"/>
      <c r="P11" s="145"/>
      <c r="Q11" s="146"/>
      <c r="R11" s="118" t="s">
        <v>119</v>
      </c>
      <c r="S11" s="118"/>
      <c r="T11" s="118"/>
      <c r="U11" s="144" t="s">
        <v>120</v>
      </c>
      <c r="V11" s="145"/>
      <c r="W11" s="146"/>
      <c r="X11" s="144" t="s">
        <v>199</v>
      </c>
      <c r="Y11" s="145"/>
      <c r="Z11" s="147"/>
    </row>
    <row r="12" spans="1:37" ht="15" customHeight="1" x14ac:dyDescent="0.25">
      <c r="A12" s="141"/>
      <c r="B12" s="44"/>
      <c r="C12" s="143"/>
      <c r="D12" s="148" t="s">
        <v>208</v>
      </c>
      <c r="E12" s="151" t="s">
        <v>121</v>
      </c>
      <c r="F12" s="152"/>
      <c r="G12" s="152"/>
      <c r="H12" s="152"/>
      <c r="I12" s="152"/>
      <c r="J12" s="153"/>
      <c r="K12" s="148" t="s">
        <v>208</v>
      </c>
      <c r="L12" s="126" t="s">
        <v>121</v>
      </c>
      <c r="M12" s="127"/>
      <c r="N12" s="127"/>
      <c r="O12" s="127"/>
      <c r="P12" s="127"/>
      <c r="Q12" s="128"/>
      <c r="R12" s="129" t="s">
        <v>121</v>
      </c>
      <c r="S12" s="129"/>
      <c r="T12" s="129"/>
      <c r="U12" s="129" t="s">
        <v>121</v>
      </c>
      <c r="V12" s="129"/>
      <c r="W12" s="129"/>
      <c r="X12" s="129" t="s">
        <v>121</v>
      </c>
      <c r="Y12" s="129"/>
      <c r="Z12" s="129"/>
    </row>
    <row r="13" spans="1:37" ht="15.6" customHeight="1" x14ac:dyDescent="0.25">
      <c r="A13" s="141"/>
      <c r="B13" s="44"/>
      <c r="C13" s="143"/>
      <c r="D13" s="149"/>
      <c r="E13" s="126">
        <v>2021</v>
      </c>
      <c r="F13" s="128"/>
      <c r="G13" s="126">
        <v>2022</v>
      </c>
      <c r="H13" s="128"/>
      <c r="I13" s="129">
        <v>2023</v>
      </c>
      <c r="J13" s="129"/>
      <c r="K13" s="149"/>
      <c r="L13" s="126">
        <v>2021</v>
      </c>
      <c r="M13" s="128"/>
      <c r="N13" s="126">
        <v>2022</v>
      </c>
      <c r="O13" s="128"/>
      <c r="P13" s="126">
        <v>2023</v>
      </c>
      <c r="Q13" s="128"/>
      <c r="R13" s="130">
        <v>2021</v>
      </c>
      <c r="S13" s="130">
        <v>2022</v>
      </c>
      <c r="T13" s="130">
        <v>2023</v>
      </c>
      <c r="U13" s="154">
        <v>2021</v>
      </c>
      <c r="V13" s="154">
        <v>2022</v>
      </c>
      <c r="W13" s="154">
        <v>2023</v>
      </c>
      <c r="X13" s="154">
        <v>2021</v>
      </c>
      <c r="Y13" s="154">
        <v>2022</v>
      </c>
      <c r="Z13" s="155">
        <v>2023</v>
      </c>
    </row>
    <row r="14" spans="1:37" ht="42" customHeight="1" x14ac:dyDescent="0.25">
      <c r="A14" s="46"/>
      <c r="B14" s="47"/>
      <c r="C14" s="48"/>
      <c r="D14" s="150"/>
      <c r="E14" s="48" t="s">
        <v>209</v>
      </c>
      <c r="F14" s="48" t="s">
        <v>210</v>
      </c>
      <c r="G14" s="48" t="s">
        <v>209</v>
      </c>
      <c r="H14" s="48" t="s">
        <v>210</v>
      </c>
      <c r="I14" s="48" t="s">
        <v>209</v>
      </c>
      <c r="J14" s="48" t="s">
        <v>210</v>
      </c>
      <c r="K14" s="150"/>
      <c r="L14" s="48" t="s">
        <v>209</v>
      </c>
      <c r="M14" s="48" t="s">
        <v>210</v>
      </c>
      <c r="N14" s="48" t="s">
        <v>209</v>
      </c>
      <c r="O14" s="48" t="s">
        <v>210</v>
      </c>
      <c r="P14" s="48" t="s">
        <v>209</v>
      </c>
      <c r="Q14" s="48" t="s">
        <v>210</v>
      </c>
      <c r="R14" s="131"/>
      <c r="S14" s="131"/>
      <c r="T14" s="131"/>
      <c r="U14" s="150"/>
      <c r="V14" s="150"/>
      <c r="W14" s="150"/>
      <c r="X14" s="150"/>
      <c r="Y14" s="150"/>
      <c r="Z14" s="156"/>
    </row>
    <row r="15" spans="1:37" ht="16.5" customHeight="1" x14ac:dyDescent="0.25">
      <c r="A15" s="46">
        <v>1</v>
      </c>
      <c r="B15" s="47"/>
      <c r="C15" s="49">
        <f>A15+1</f>
        <v>2</v>
      </c>
      <c r="D15" s="50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50">
        <v>9</v>
      </c>
      <c r="K15" s="50">
        <v>10</v>
      </c>
      <c r="L15" s="50">
        <v>11</v>
      </c>
      <c r="M15" s="50">
        <v>12</v>
      </c>
      <c r="N15" s="50">
        <v>13</v>
      </c>
      <c r="O15" s="50">
        <v>14</v>
      </c>
      <c r="P15" s="50">
        <v>15</v>
      </c>
      <c r="Q15" s="50">
        <v>16</v>
      </c>
      <c r="R15" s="50">
        <v>17</v>
      </c>
      <c r="S15" s="50">
        <v>18</v>
      </c>
      <c r="T15" s="50">
        <v>19</v>
      </c>
      <c r="U15" s="50">
        <v>20</v>
      </c>
      <c r="V15" s="50">
        <v>21</v>
      </c>
      <c r="W15" s="50">
        <v>22</v>
      </c>
      <c r="X15" s="50">
        <v>23</v>
      </c>
      <c r="Y15" s="50">
        <v>24</v>
      </c>
      <c r="Z15" s="50">
        <v>25</v>
      </c>
      <c r="AB15" s="37" t="s">
        <v>122</v>
      </c>
      <c r="AC15" s="37" t="s">
        <v>123</v>
      </c>
    </row>
    <row r="16" spans="1:37" s="56" customFormat="1" ht="44.45" customHeight="1" x14ac:dyDescent="0.25">
      <c r="A16" s="51" t="s">
        <v>124</v>
      </c>
      <c r="B16" s="51"/>
      <c r="C16" s="52" t="s">
        <v>125</v>
      </c>
      <c r="D16" s="53">
        <v>5.3E-3</v>
      </c>
      <c r="E16" s="53">
        <v>5.3E-3</v>
      </c>
      <c r="F16" s="53">
        <v>5.3E-3</v>
      </c>
      <c r="G16" s="53">
        <v>4.7000000000000002E-3</v>
      </c>
      <c r="H16" s="53">
        <v>4.7000000000000002E-3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4">
        <v>5.9296195715597539</v>
      </c>
      <c r="V16" s="54">
        <v>5.4466977540302732</v>
      </c>
      <c r="W16" s="54">
        <v>2.9656315355301865</v>
      </c>
      <c r="X16" s="55">
        <v>1343.9512999999999</v>
      </c>
      <c r="Y16" s="55">
        <v>1234.4968237668161</v>
      </c>
      <c r="Z16" s="55">
        <v>672.16189999999995</v>
      </c>
      <c r="AB16" s="56">
        <v>222.3</v>
      </c>
      <c r="AC16" s="56">
        <v>1390.1</v>
      </c>
      <c r="AD16" s="56">
        <f>AC16*AB16</f>
        <v>309019.23</v>
      </c>
      <c r="AE16" s="56">
        <f>AD16/1000</f>
        <v>309.01922999999999</v>
      </c>
      <c r="AF16" s="57" t="e">
        <f>#REF!/AE16</f>
        <v>#REF!</v>
      </c>
      <c r="AG16" s="57" t="e">
        <f>#REF!/AE16</f>
        <v>#REF!</v>
      </c>
      <c r="AH16" s="57" t="e">
        <f>#REF!/AE16</f>
        <v>#REF!</v>
      </c>
      <c r="AI16" s="57">
        <f>X16/AE16</f>
        <v>4.3490863011987955</v>
      </c>
      <c r="AJ16" s="57">
        <f>Y16/AE16</f>
        <v>3.9948867381710067</v>
      </c>
      <c r="AK16" s="57">
        <f>Z16/AE16</f>
        <v>2.1751458638997967</v>
      </c>
    </row>
    <row r="17" spans="1:58" s="56" customFormat="1" ht="45" customHeight="1" x14ac:dyDescent="0.25">
      <c r="A17" s="51" t="s">
        <v>126</v>
      </c>
      <c r="B17" s="51"/>
      <c r="C17" s="52" t="s">
        <v>128</v>
      </c>
      <c r="D17" s="53">
        <v>2.1946586940978403E-3</v>
      </c>
      <c r="E17" s="53">
        <v>2.1946586940978403E-3</v>
      </c>
      <c r="F17" s="53">
        <v>2.1946586940978403E-3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4">
        <f t="shared" ref="U17:W26" si="0">AI17</f>
        <v>14.882623495365666</v>
      </c>
      <c r="V17" s="54">
        <f t="shared" si="0"/>
        <v>14.882623495365666</v>
      </c>
      <c r="W17" s="54">
        <f t="shared" si="0"/>
        <v>14.882623495365666</v>
      </c>
      <c r="X17" s="55">
        <v>1346.9821999999999</v>
      </c>
      <c r="Y17" s="55">
        <v>1346.9821999999999</v>
      </c>
      <c r="Z17" s="55">
        <v>1346.9821999999999</v>
      </c>
      <c r="AB17" s="56">
        <v>84.8</v>
      </c>
      <c r="AC17" s="56">
        <v>1067.3</v>
      </c>
      <c r="AD17" s="56">
        <f t="shared" ref="AD17:AD26" si="1">AC17*AB17</f>
        <v>90507.04</v>
      </c>
      <c r="AE17" s="56">
        <f t="shared" ref="AE17:AE26" si="2">AD17/1000</f>
        <v>90.507039999999989</v>
      </c>
      <c r="AF17" s="57" t="e">
        <f>#REF!/AE17</f>
        <v>#REF!</v>
      </c>
      <c r="AG17" s="57" t="e">
        <f>#REF!/AE17</f>
        <v>#REF!</v>
      </c>
      <c r="AH17" s="57" t="e">
        <f>#REF!/AE17</f>
        <v>#REF!</v>
      </c>
      <c r="AI17" s="57">
        <f t="shared" ref="AI17:AI26" si="3">X17/AE17</f>
        <v>14.882623495365666</v>
      </c>
      <c r="AJ17" s="57">
        <f t="shared" ref="AJ17:AJ26" si="4">Y17/AE17</f>
        <v>14.882623495365666</v>
      </c>
      <c r="AK17" s="57">
        <f t="shared" ref="AK17:AK26" si="5">Z17/AE17</f>
        <v>14.882623495365666</v>
      </c>
    </row>
    <row r="18" spans="1:58" s="56" customFormat="1" ht="38.25" x14ac:dyDescent="0.25">
      <c r="A18" s="51" t="s">
        <v>127</v>
      </c>
      <c r="B18" s="51"/>
      <c r="C18" s="52" t="s">
        <v>130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4">
        <f t="shared" si="0"/>
        <v>5.6550197319775837</v>
      </c>
      <c r="V18" s="54">
        <f t="shared" si="0"/>
        <v>5.5946848119526287</v>
      </c>
      <c r="W18" s="54">
        <f t="shared" si="0"/>
        <v>5.5088713171285644</v>
      </c>
      <c r="X18" s="55">
        <v>1513.0891999999999</v>
      </c>
      <c r="Y18" s="55">
        <v>1496.9456460957772</v>
      </c>
      <c r="Z18" s="55">
        <v>1473.9848999999999</v>
      </c>
      <c r="AB18" s="56">
        <v>315.60000000000002</v>
      </c>
      <c r="AC18" s="56">
        <v>847.8</v>
      </c>
      <c r="AD18" s="56">
        <f t="shared" si="1"/>
        <v>267565.68</v>
      </c>
      <c r="AE18" s="56">
        <f t="shared" si="2"/>
        <v>267.56567999999999</v>
      </c>
      <c r="AF18" s="57" t="e">
        <f>#REF!/AE18</f>
        <v>#REF!</v>
      </c>
      <c r="AG18" s="57" t="e">
        <f>#REF!/AE18</f>
        <v>#REF!</v>
      </c>
      <c r="AH18" s="57" t="e">
        <f>#REF!/AE18</f>
        <v>#REF!</v>
      </c>
      <c r="AI18" s="57">
        <f t="shared" si="3"/>
        <v>5.6550197319775837</v>
      </c>
      <c r="AJ18" s="57">
        <f t="shared" si="4"/>
        <v>5.5946848119526287</v>
      </c>
      <c r="AK18" s="57">
        <f t="shared" si="5"/>
        <v>5.5088713171285644</v>
      </c>
    </row>
    <row r="19" spans="1:58" s="56" customFormat="1" ht="35.25" customHeight="1" x14ac:dyDescent="0.25">
      <c r="A19" s="51" t="s">
        <v>129</v>
      </c>
      <c r="B19" s="51"/>
      <c r="C19" s="52" t="s">
        <v>132</v>
      </c>
      <c r="D19" s="53">
        <v>5.9172424421518937E-3</v>
      </c>
      <c r="E19" s="53">
        <v>5.9172424421518937E-3</v>
      </c>
      <c r="F19" s="53">
        <v>5.9172424421518937E-3</v>
      </c>
      <c r="G19" s="53">
        <v>5.6593951693518262E-3</v>
      </c>
      <c r="H19" s="53">
        <v>5.6593951693518262E-3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4">
        <v>8.7154463463932021</v>
      </c>
      <c r="V19" s="54">
        <v>7.8823325623304283</v>
      </c>
      <c r="W19" s="54">
        <v>7.8823325623304283</v>
      </c>
      <c r="X19" s="55">
        <v>2644.0145450962864</v>
      </c>
      <c r="Y19" s="55">
        <v>2391.2719000000002</v>
      </c>
      <c r="Z19" s="55">
        <v>2391.2719000000002</v>
      </c>
      <c r="AF19" s="57"/>
      <c r="AG19" s="57"/>
      <c r="AH19" s="57"/>
      <c r="AI19" s="57"/>
      <c r="AJ19" s="57"/>
      <c r="AK19" s="57"/>
    </row>
    <row r="20" spans="1:58" s="56" customFormat="1" ht="51" x14ac:dyDescent="0.25">
      <c r="A20" s="51" t="s">
        <v>131</v>
      </c>
      <c r="B20" s="51"/>
      <c r="C20" s="52" t="s">
        <v>134</v>
      </c>
      <c r="D20" s="53">
        <v>6.7999999999999996E-3</v>
      </c>
      <c r="E20" s="53">
        <v>6.7999999999999996E-3</v>
      </c>
      <c r="F20" s="53">
        <v>6.7999999999999996E-3</v>
      </c>
      <c r="G20" s="53">
        <v>6.7999999999999996E-3</v>
      </c>
      <c r="H20" s="53">
        <v>6.7999999999999996E-3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4">
        <f t="shared" si="0"/>
        <v>2.8589610906755545</v>
      </c>
      <c r="V20" s="54">
        <f t="shared" si="0"/>
        <v>2.5619579443720499</v>
      </c>
      <c r="W20" s="54">
        <f t="shared" si="0"/>
        <v>1.5864808106528192</v>
      </c>
      <c r="X20" s="55">
        <v>1122.6147000000001</v>
      </c>
      <c r="Y20" s="55">
        <v>1005.9918823359164</v>
      </c>
      <c r="Z20" s="55">
        <v>622.95590000000004</v>
      </c>
      <c r="AB20" s="56">
        <v>366.6</v>
      </c>
      <c r="AC20" s="56">
        <v>1071.0999999999999</v>
      </c>
      <c r="AD20" s="56">
        <f t="shared" si="1"/>
        <v>392665.26</v>
      </c>
      <c r="AE20" s="56">
        <f t="shared" si="2"/>
        <v>392.66525999999999</v>
      </c>
      <c r="AF20" s="57" t="e">
        <f>#REF!/AE20</f>
        <v>#REF!</v>
      </c>
      <c r="AG20" s="57" t="e">
        <f>#REF!/AE20</f>
        <v>#REF!</v>
      </c>
      <c r="AH20" s="57" t="e">
        <f>#REF!/AE20</f>
        <v>#REF!</v>
      </c>
      <c r="AI20" s="57">
        <f t="shared" si="3"/>
        <v>2.8589610906755545</v>
      </c>
      <c r="AJ20" s="57">
        <f t="shared" si="4"/>
        <v>2.5619579443720499</v>
      </c>
      <c r="AK20" s="57">
        <f t="shared" si="5"/>
        <v>1.5864808106528192</v>
      </c>
    </row>
    <row r="21" spans="1:58" s="56" customFormat="1" ht="29.25" customHeight="1" x14ac:dyDescent="0.25">
      <c r="A21" s="51" t="s">
        <v>133</v>
      </c>
      <c r="B21" s="51"/>
      <c r="C21" s="52" t="s">
        <v>137</v>
      </c>
      <c r="D21" s="53">
        <v>2.2458550762930178E-2</v>
      </c>
      <c r="E21" s="53">
        <v>2.2458550762930178E-2</v>
      </c>
      <c r="F21" s="53">
        <v>2.2458550762930178E-2</v>
      </c>
      <c r="G21" s="53">
        <v>1.483489712856211E-2</v>
      </c>
      <c r="H21" s="53">
        <v>1.483489712856211E-2</v>
      </c>
      <c r="I21" s="53">
        <v>7.6236536343680687E-3</v>
      </c>
      <c r="J21" s="53">
        <v>7.6236536343680687E-3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4">
        <f t="shared" si="0"/>
        <v>1.3145588203085299</v>
      </c>
      <c r="V21" s="54">
        <f t="shared" si="0"/>
        <v>1.0901711650034283</v>
      </c>
      <c r="W21" s="54">
        <f t="shared" si="0"/>
        <v>0.65353435763798406</v>
      </c>
      <c r="X21" s="55">
        <v>905.10230000000001</v>
      </c>
      <c r="Y21" s="55">
        <v>750.60652562256428</v>
      </c>
      <c r="Z21" s="55">
        <v>449.9726</v>
      </c>
      <c r="AB21" s="56">
        <v>454.8</v>
      </c>
      <c r="AC21" s="56">
        <v>1513.9</v>
      </c>
      <c r="AD21" s="56">
        <f t="shared" si="1"/>
        <v>688521.72000000009</v>
      </c>
      <c r="AE21" s="56">
        <f t="shared" si="2"/>
        <v>688.52172000000007</v>
      </c>
      <c r="AF21" s="57" t="e">
        <f>#REF!/AE21</f>
        <v>#REF!</v>
      </c>
      <c r="AG21" s="57" t="e">
        <f>#REF!/AE21</f>
        <v>#REF!</v>
      </c>
      <c r="AH21" s="57" t="e">
        <f>#REF!/AE21</f>
        <v>#REF!</v>
      </c>
      <c r="AI21" s="57">
        <f t="shared" si="3"/>
        <v>1.3145588203085299</v>
      </c>
      <c r="AJ21" s="57">
        <f t="shared" si="4"/>
        <v>1.0901711650034283</v>
      </c>
      <c r="AK21" s="57">
        <f t="shared" si="5"/>
        <v>0.65353435763798406</v>
      </c>
    </row>
    <row r="22" spans="1:58" s="56" customFormat="1" ht="29.25" customHeight="1" x14ac:dyDescent="0.25">
      <c r="A22" s="51" t="s">
        <v>135</v>
      </c>
      <c r="B22" s="51"/>
      <c r="C22" s="52" t="s">
        <v>138</v>
      </c>
      <c r="D22" s="53">
        <v>9.9784932637742661E-3</v>
      </c>
      <c r="E22" s="53">
        <v>9.9784932637742661E-3</v>
      </c>
      <c r="F22" s="53">
        <v>9.9784932637742661E-3</v>
      </c>
      <c r="G22" s="53">
        <v>1.855014230704839E-3</v>
      </c>
      <c r="H22" s="53">
        <v>1.855014230704839E-3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4">
        <f t="shared" si="0"/>
        <v>4.1765263357218361</v>
      </c>
      <c r="V22" s="54">
        <f t="shared" si="0"/>
        <v>3.0542751990438455</v>
      </c>
      <c r="W22" s="54">
        <f t="shared" si="0"/>
        <v>3.0542751990438455</v>
      </c>
      <c r="X22" s="55">
        <v>977.10027415034324</v>
      </c>
      <c r="Y22" s="55">
        <v>714.54909999999995</v>
      </c>
      <c r="Z22" s="55">
        <v>714.54909999999995</v>
      </c>
      <c r="AB22" s="56">
        <v>163.19999999999999</v>
      </c>
      <c r="AC22" s="56">
        <v>1433.52</v>
      </c>
      <c r="AD22" s="56">
        <f t="shared" si="1"/>
        <v>233950.46399999998</v>
      </c>
      <c r="AE22" s="56">
        <f t="shared" si="2"/>
        <v>233.95046399999998</v>
      </c>
      <c r="AF22" s="57" t="e">
        <f>#REF!/AE22</f>
        <v>#REF!</v>
      </c>
      <c r="AG22" s="57" t="e">
        <f>#REF!/AE22</f>
        <v>#REF!</v>
      </c>
      <c r="AH22" s="57" t="e">
        <f>#REF!/AE22</f>
        <v>#REF!</v>
      </c>
      <c r="AI22" s="57">
        <f t="shared" si="3"/>
        <v>4.1765263357218361</v>
      </c>
      <c r="AJ22" s="57">
        <f t="shared" si="4"/>
        <v>3.0542751990438455</v>
      </c>
      <c r="AK22" s="57">
        <f t="shared" si="5"/>
        <v>3.0542751990438455</v>
      </c>
    </row>
    <row r="23" spans="1:58" s="56" customFormat="1" ht="29.25" customHeight="1" x14ac:dyDescent="0.25">
      <c r="A23" s="51" t="s">
        <v>136</v>
      </c>
      <c r="B23" s="51"/>
      <c r="C23" s="52" t="s">
        <v>140</v>
      </c>
      <c r="D23" s="53">
        <v>6.7000000000000002E-3</v>
      </c>
      <c r="E23" s="53">
        <v>6.7000000000000002E-3</v>
      </c>
      <c r="F23" s="53">
        <v>6.7000000000000002E-3</v>
      </c>
      <c r="G23" s="53">
        <v>6.7000000000000002E-3</v>
      </c>
      <c r="H23" s="53">
        <v>6.7000000000000002E-3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4">
        <v>14.882623495365666</v>
      </c>
      <c r="V23" s="54">
        <v>14.882623495365666</v>
      </c>
      <c r="W23" s="54">
        <v>14.882623495365666</v>
      </c>
      <c r="X23" s="55">
        <v>1346.9821999999999</v>
      </c>
      <c r="Y23" s="55">
        <v>1346.9821999999999</v>
      </c>
      <c r="Z23" s="55">
        <v>1346.9821999999999</v>
      </c>
      <c r="AB23" s="56">
        <v>310.8</v>
      </c>
      <c r="AC23" s="56">
        <v>1650.72</v>
      </c>
      <c r="AD23" s="56">
        <f t="shared" si="1"/>
        <v>513043.77600000001</v>
      </c>
      <c r="AE23" s="56">
        <f t="shared" si="2"/>
        <v>513.04377599999998</v>
      </c>
      <c r="AF23" s="57" t="e">
        <f>#REF!/AE23</f>
        <v>#REF!</v>
      </c>
      <c r="AG23" s="57" t="e">
        <f>#REF!/AE23</f>
        <v>#REF!</v>
      </c>
      <c r="AH23" s="57" t="e">
        <f>#REF!/AE23</f>
        <v>#REF!</v>
      </c>
      <c r="AI23" s="57">
        <f t="shared" si="3"/>
        <v>2.625472255997118</v>
      </c>
      <c r="AJ23" s="57">
        <f t="shared" si="4"/>
        <v>2.625472255997118</v>
      </c>
      <c r="AK23" s="57">
        <f t="shared" si="5"/>
        <v>2.625472255997118</v>
      </c>
    </row>
    <row r="24" spans="1:58" s="56" customFormat="1" ht="38.25" x14ac:dyDescent="0.25">
      <c r="A24" s="51" t="s">
        <v>5</v>
      </c>
      <c r="B24" s="51"/>
      <c r="C24" s="52" t="s">
        <v>143</v>
      </c>
      <c r="D24" s="53">
        <v>3.4307932756451795E-3</v>
      </c>
      <c r="E24" s="53">
        <v>3.4307932756451795E-3</v>
      </c>
      <c r="F24" s="53">
        <v>3.4307932756451795E-3</v>
      </c>
      <c r="G24" s="53">
        <v>3.2695395833922726E-3</v>
      </c>
      <c r="H24" s="53">
        <v>3.2695395833922726E-3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4">
        <f t="shared" si="0"/>
        <v>6.3281886351849357</v>
      </c>
      <c r="V24" s="54">
        <f t="shared" si="0"/>
        <v>6.1687766706952045</v>
      </c>
      <c r="W24" s="54">
        <f t="shared" si="0"/>
        <v>2.9365794993705681</v>
      </c>
      <c r="X24" s="55">
        <v>2375.5655000000002</v>
      </c>
      <c r="Y24" s="55">
        <v>2315.7231683375903</v>
      </c>
      <c r="Z24" s="55">
        <v>1102.375</v>
      </c>
      <c r="AB24" s="56">
        <v>143.1</v>
      </c>
      <c r="AC24" s="56">
        <v>2623.3</v>
      </c>
      <c r="AD24" s="56">
        <f t="shared" si="1"/>
        <v>375394.23000000004</v>
      </c>
      <c r="AE24" s="56">
        <f t="shared" si="2"/>
        <v>375.39423000000005</v>
      </c>
      <c r="AF24" s="57" t="e">
        <f>#REF!/AE24</f>
        <v>#REF!</v>
      </c>
      <c r="AG24" s="57" t="e">
        <f>#REF!/AE24</f>
        <v>#REF!</v>
      </c>
      <c r="AH24" s="57" t="e">
        <f>#REF!/AE24</f>
        <v>#REF!</v>
      </c>
      <c r="AI24" s="57">
        <f t="shared" si="3"/>
        <v>6.3281886351849357</v>
      </c>
      <c r="AJ24" s="57">
        <f t="shared" si="4"/>
        <v>6.1687766706952045</v>
      </c>
      <c r="AK24" s="57">
        <f t="shared" si="5"/>
        <v>2.9365794993705681</v>
      </c>
    </row>
    <row r="25" spans="1:58" s="56" customFormat="1" ht="62.25" customHeight="1" x14ac:dyDescent="0.25">
      <c r="A25" s="51" t="s">
        <v>139</v>
      </c>
      <c r="B25" s="51"/>
      <c r="C25" s="52" t="s">
        <v>145</v>
      </c>
      <c r="D25" s="53">
        <v>1.0398388249821278E-2</v>
      </c>
      <c r="E25" s="53">
        <v>1.0398388249821278E-2</v>
      </c>
      <c r="F25" s="53">
        <v>1.0398388249821278E-2</v>
      </c>
      <c r="G25" s="53">
        <v>8.7041814946187072E-3</v>
      </c>
      <c r="H25" s="53">
        <v>8.7041814946187072E-3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4">
        <f t="shared" si="0"/>
        <v>5.9296195715597539</v>
      </c>
      <c r="V25" s="54">
        <f t="shared" si="0"/>
        <v>5.4466977540302732</v>
      </c>
      <c r="W25" s="54">
        <f t="shared" si="0"/>
        <v>2.9656315355301865</v>
      </c>
      <c r="X25" s="55">
        <v>1343.9512999999999</v>
      </c>
      <c r="Y25" s="55">
        <v>1234.4968237668161</v>
      </c>
      <c r="Z25" s="55">
        <v>672.16189999999995</v>
      </c>
      <c r="AB25" s="56">
        <v>147.30000000000001</v>
      </c>
      <c r="AC25" s="56">
        <v>1538.7</v>
      </c>
      <c r="AD25" s="56">
        <f t="shared" si="1"/>
        <v>226650.51000000004</v>
      </c>
      <c r="AE25" s="56">
        <f t="shared" si="2"/>
        <v>226.65051000000003</v>
      </c>
      <c r="AF25" s="57" t="e">
        <f>#REF!/AE25</f>
        <v>#REF!</v>
      </c>
      <c r="AG25" s="57" t="e">
        <f>#REF!/AE25</f>
        <v>#REF!</v>
      </c>
      <c r="AH25" s="57" t="e">
        <f>#REF!/AE25</f>
        <v>#REF!</v>
      </c>
      <c r="AI25" s="57">
        <f t="shared" si="3"/>
        <v>5.9296195715597539</v>
      </c>
      <c r="AJ25" s="57">
        <f t="shared" si="4"/>
        <v>5.4466977540302732</v>
      </c>
      <c r="AK25" s="57">
        <f t="shared" si="5"/>
        <v>2.9656315355301865</v>
      </c>
    </row>
    <row r="26" spans="1:58" s="56" customFormat="1" ht="49.5" customHeight="1" x14ac:dyDescent="0.25">
      <c r="A26" s="51" t="s">
        <v>141</v>
      </c>
      <c r="B26" s="51"/>
      <c r="C26" s="52" t="s">
        <v>148</v>
      </c>
      <c r="D26" s="53">
        <v>1.7213349909151764E-2</v>
      </c>
      <c r="E26" s="53">
        <v>1.7213349909151764E-2</v>
      </c>
      <c r="F26" s="53">
        <v>1.7213349909151764E-2</v>
      </c>
      <c r="G26" s="53">
        <v>1.7213349909151764E-2</v>
      </c>
      <c r="H26" s="53">
        <v>1.7213349909151764E-2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4">
        <f t="shared" si="0"/>
        <v>6.2343945892878923</v>
      </c>
      <c r="V26" s="54">
        <f t="shared" si="0"/>
        <v>6.2343945892878923</v>
      </c>
      <c r="W26" s="54">
        <f t="shared" si="0"/>
        <v>2.9045001241431705</v>
      </c>
      <c r="X26" s="55">
        <v>710.60440000000006</v>
      </c>
      <c r="Y26" s="55">
        <v>710.60440000000006</v>
      </c>
      <c r="Z26" s="55">
        <v>331.05869999999999</v>
      </c>
      <c r="AB26" s="56">
        <v>109</v>
      </c>
      <c r="AC26" s="56">
        <v>1045.7</v>
      </c>
      <c r="AD26" s="56">
        <f t="shared" si="1"/>
        <v>113981.3</v>
      </c>
      <c r="AE26" s="56">
        <f t="shared" si="2"/>
        <v>113.9813</v>
      </c>
      <c r="AF26" s="57" t="e">
        <f>#REF!/AE26</f>
        <v>#REF!</v>
      </c>
      <c r="AG26" s="57" t="e">
        <f>#REF!/AE26</f>
        <v>#REF!</v>
      </c>
      <c r="AH26" s="57" t="e">
        <f>#REF!/AE26</f>
        <v>#REF!</v>
      </c>
      <c r="AI26" s="57">
        <f t="shared" si="3"/>
        <v>6.2343945892878923</v>
      </c>
      <c r="AJ26" s="57">
        <f t="shared" si="4"/>
        <v>6.2343945892878923</v>
      </c>
      <c r="AK26" s="57">
        <f t="shared" si="5"/>
        <v>2.9045001241431705</v>
      </c>
    </row>
    <row r="27" spans="1:58" s="56" customFormat="1" ht="24.75" customHeight="1" x14ac:dyDescent="0.25">
      <c r="A27" s="51" t="s">
        <v>142</v>
      </c>
      <c r="B27" s="58"/>
      <c r="C27" s="52" t="s">
        <v>154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9">
        <v>166.76</v>
      </c>
      <c r="S27" s="59">
        <v>166.76</v>
      </c>
      <c r="T27" s="59">
        <v>166.76</v>
      </c>
      <c r="U27" s="54">
        <v>0</v>
      </c>
      <c r="V27" s="54">
        <v>0</v>
      </c>
      <c r="W27" s="54">
        <v>0</v>
      </c>
      <c r="X27" s="55">
        <v>0</v>
      </c>
      <c r="Y27" s="55">
        <v>0</v>
      </c>
      <c r="Z27" s="55">
        <v>0</v>
      </c>
      <c r="AA27" s="60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</row>
    <row r="28" spans="1:58" s="56" customFormat="1" ht="24.75" customHeight="1" x14ac:dyDescent="0.25">
      <c r="A28" s="51" t="s">
        <v>144</v>
      </c>
      <c r="B28" s="58"/>
      <c r="C28" s="52" t="s">
        <v>156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9">
        <v>165.41</v>
      </c>
      <c r="S28" s="59">
        <v>165.41</v>
      </c>
      <c r="T28" s="59">
        <v>165.25</v>
      </c>
      <c r="U28" s="54">
        <v>0</v>
      </c>
      <c r="V28" s="54">
        <v>0</v>
      </c>
      <c r="W28" s="54">
        <v>0</v>
      </c>
      <c r="X28" s="55">
        <v>0</v>
      </c>
      <c r="Y28" s="55">
        <v>0</v>
      </c>
      <c r="Z28" s="55">
        <v>0</v>
      </c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</row>
    <row r="29" spans="1:58" s="56" customFormat="1" ht="24.75" customHeight="1" x14ac:dyDescent="0.25">
      <c r="A29" s="51" t="s">
        <v>146</v>
      </c>
      <c r="B29" s="58"/>
      <c r="C29" s="52" t="s">
        <v>158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9">
        <v>185.72</v>
      </c>
      <c r="S29" s="59">
        <v>185.62</v>
      </c>
      <c r="T29" s="59">
        <v>185.62</v>
      </c>
      <c r="U29" s="54">
        <v>0</v>
      </c>
      <c r="V29" s="54">
        <v>0</v>
      </c>
      <c r="W29" s="54">
        <v>0</v>
      </c>
      <c r="X29" s="55">
        <v>0</v>
      </c>
      <c r="Y29" s="55">
        <v>0</v>
      </c>
      <c r="Z29" s="55">
        <v>0</v>
      </c>
      <c r="AA29" s="60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</row>
    <row r="30" spans="1:58" s="56" customFormat="1" ht="37.5" customHeight="1" x14ac:dyDescent="0.25">
      <c r="A30" s="51" t="s">
        <v>147</v>
      </c>
      <c r="B30" s="58"/>
      <c r="C30" s="52" t="s">
        <v>160</v>
      </c>
      <c r="D30" s="53">
        <v>8.9999999999999998E-4</v>
      </c>
      <c r="E30" s="53">
        <v>8.9999999999999998E-4</v>
      </c>
      <c r="F30" s="53">
        <v>8.9999999999999998E-4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9">
        <v>0</v>
      </c>
      <c r="S30" s="59">
        <v>0</v>
      </c>
      <c r="T30" s="59">
        <v>0</v>
      </c>
      <c r="U30" s="54">
        <v>2.7106741573033708</v>
      </c>
      <c r="V30" s="54">
        <v>2.7106741573033708</v>
      </c>
      <c r="W30" s="54">
        <v>2.7106741573033708</v>
      </c>
      <c r="X30" s="55">
        <v>965</v>
      </c>
      <c r="Y30" s="55">
        <v>965</v>
      </c>
      <c r="Z30" s="55">
        <v>965</v>
      </c>
      <c r="AA30" s="60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</row>
    <row r="31" spans="1:58" s="56" customFormat="1" ht="37.5" customHeight="1" x14ac:dyDescent="0.25">
      <c r="A31" s="51" t="s">
        <v>149</v>
      </c>
      <c r="B31" s="58"/>
      <c r="C31" s="52" t="s">
        <v>162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9">
        <v>0</v>
      </c>
      <c r="S31" s="59">
        <v>0</v>
      </c>
      <c r="T31" s="59">
        <v>0</v>
      </c>
      <c r="U31" s="54">
        <v>3.88</v>
      </c>
      <c r="V31" s="54">
        <v>3.88</v>
      </c>
      <c r="W31" s="54">
        <v>3.88</v>
      </c>
      <c r="X31" s="55">
        <v>291</v>
      </c>
      <c r="Y31" s="55">
        <v>291</v>
      </c>
      <c r="Z31" s="55">
        <v>291</v>
      </c>
      <c r="AA31" s="60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</row>
    <row r="32" spans="1:58" s="56" customFormat="1" ht="37.5" customHeight="1" x14ac:dyDescent="0.25">
      <c r="A32" s="51" t="s">
        <v>150</v>
      </c>
      <c r="B32" s="58"/>
      <c r="C32" s="52" t="s">
        <v>164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9">
        <v>0</v>
      </c>
      <c r="S32" s="59">
        <v>0</v>
      </c>
      <c r="T32" s="59">
        <v>0</v>
      </c>
      <c r="U32" s="54">
        <v>3.1304347826086958</v>
      </c>
      <c r="V32" s="54">
        <v>3.1304347826086958</v>
      </c>
      <c r="W32" s="54">
        <v>3.1304347826086958</v>
      </c>
      <c r="X32" s="55">
        <v>504</v>
      </c>
      <c r="Y32" s="55">
        <v>504</v>
      </c>
      <c r="Z32" s="55">
        <v>504</v>
      </c>
      <c r="AA32" s="60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</row>
    <row r="33" spans="1:58" s="56" customFormat="1" ht="46.15" customHeight="1" x14ac:dyDescent="0.25">
      <c r="A33" s="51" t="s">
        <v>151</v>
      </c>
      <c r="B33" s="58"/>
      <c r="C33" s="52" t="s">
        <v>166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9">
        <v>0</v>
      </c>
      <c r="S33" s="59">
        <v>0</v>
      </c>
      <c r="T33" s="59">
        <v>0</v>
      </c>
      <c r="U33" s="54">
        <v>5.4393939393939394</v>
      </c>
      <c r="V33" s="54">
        <v>5.4393939393939394</v>
      </c>
      <c r="W33" s="54">
        <v>5.4393939393939394</v>
      </c>
      <c r="X33" s="55">
        <v>359</v>
      </c>
      <c r="Y33" s="55">
        <v>359</v>
      </c>
      <c r="Z33" s="55">
        <v>359</v>
      </c>
      <c r="AA33" s="60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</row>
    <row r="34" spans="1:58" s="56" customFormat="1" ht="52.9" customHeight="1" x14ac:dyDescent="0.25">
      <c r="A34" s="51" t="s">
        <v>152</v>
      </c>
      <c r="B34" s="58"/>
      <c r="C34" s="52" t="s">
        <v>168</v>
      </c>
      <c r="D34" s="53">
        <v>1.0699999999999999E-2</v>
      </c>
      <c r="E34" s="53">
        <v>1.0699999999999999E-2</v>
      </c>
      <c r="F34" s="53">
        <v>1.0699999999999999E-2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9">
        <v>0</v>
      </c>
      <c r="S34" s="59">
        <v>0</v>
      </c>
      <c r="T34" s="59">
        <v>0</v>
      </c>
      <c r="U34" s="54">
        <v>4.6801242236024843</v>
      </c>
      <c r="V34" s="54">
        <v>4.6801242236024843</v>
      </c>
      <c r="W34" s="54">
        <v>4.6801242236024843</v>
      </c>
      <c r="X34" s="55">
        <v>1507</v>
      </c>
      <c r="Y34" s="55">
        <v>1507</v>
      </c>
      <c r="Z34" s="55">
        <v>1507</v>
      </c>
      <c r="AA34" s="60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</row>
    <row r="35" spans="1:58" s="56" customFormat="1" ht="37.5" customHeight="1" x14ac:dyDescent="0.25">
      <c r="A35" s="51" t="s">
        <v>153</v>
      </c>
      <c r="B35" s="62"/>
      <c r="C35" s="52" t="s">
        <v>171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4">
        <v>0</v>
      </c>
      <c r="S35" s="64">
        <v>0</v>
      </c>
      <c r="T35" s="64">
        <v>0</v>
      </c>
      <c r="U35" s="59">
        <v>5.6651417930085213</v>
      </c>
      <c r="V35" s="59">
        <v>5.6651417930085213</v>
      </c>
      <c r="W35" s="59">
        <v>5.6651417930085213</v>
      </c>
      <c r="X35" s="55">
        <v>1679.25</v>
      </c>
      <c r="Y35" s="55">
        <v>1679.25</v>
      </c>
      <c r="Z35" s="55">
        <v>1679.25</v>
      </c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</row>
    <row r="36" spans="1:58" s="56" customFormat="1" ht="37.5" customHeight="1" x14ac:dyDescent="0.25">
      <c r="A36" s="51" t="s">
        <v>155</v>
      </c>
      <c r="B36" s="62"/>
      <c r="C36" s="52" t="s">
        <v>173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4">
        <v>0</v>
      </c>
      <c r="S36" s="64">
        <v>0</v>
      </c>
      <c r="T36" s="64">
        <v>0</v>
      </c>
      <c r="U36" s="59">
        <v>4.5116179001721166</v>
      </c>
      <c r="V36" s="59">
        <v>4.5116179001721166</v>
      </c>
      <c r="W36" s="59">
        <v>4.5116179001721166</v>
      </c>
      <c r="X36" s="55">
        <v>524.25</v>
      </c>
      <c r="Y36" s="55">
        <v>524.25</v>
      </c>
      <c r="Z36" s="55">
        <v>524.25</v>
      </c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</row>
    <row r="37" spans="1:58" s="56" customFormat="1" ht="37.5" customHeight="1" x14ac:dyDescent="0.25">
      <c r="A37" s="51" t="s">
        <v>157</v>
      </c>
      <c r="B37" s="62"/>
      <c r="C37" s="52" t="s">
        <v>175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4">
        <v>0</v>
      </c>
      <c r="S37" s="64">
        <v>0</v>
      </c>
      <c r="T37" s="64">
        <v>0</v>
      </c>
      <c r="U37" s="59">
        <v>2.994791666666667</v>
      </c>
      <c r="V37" s="59">
        <v>2.994791666666667</v>
      </c>
      <c r="W37" s="59">
        <v>2.994791666666667</v>
      </c>
      <c r="X37" s="55">
        <v>345</v>
      </c>
      <c r="Y37" s="55">
        <v>345</v>
      </c>
      <c r="Z37" s="55">
        <v>345</v>
      </c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</row>
    <row r="38" spans="1:58" s="56" customFormat="1" ht="37.5" customHeight="1" x14ac:dyDescent="0.25">
      <c r="A38" s="51" t="s">
        <v>159</v>
      </c>
      <c r="B38" s="62"/>
      <c r="C38" s="52" t="s">
        <v>177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4">
        <v>0</v>
      </c>
      <c r="S38" s="64">
        <v>0</v>
      </c>
      <c r="T38" s="64">
        <v>0</v>
      </c>
      <c r="U38" s="59">
        <v>2.7828802351212345</v>
      </c>
      <c r="V38" s="59">
        <v>2.7828802351212345</v>
      </c>
      <c r="W38" s="59">
        <v>2.7828802351212345</v>
      </c>
      <c r="X38" s="55">
        <v>757.5</v>
      </c>
      <c r="Y38" s="55">
        <v>757.5</v>
      </c>
      <c r="Z38" s="55">
        <v>757.5</v>
      </c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</row>
    <row r="39" spans="1:58" s="56" customFormat="1" ht="37.5" customHeight="1" x14ac:dyDescent="0.25">
      <c r="A39" s="51" t="s">
        <v>161</v>
      </c>
      <c r="B39" s="62"/>
      <c r="C39" s="52" t="s">
        <v>179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4">
        <v>0</v>
      </c>
      <c r="S39" s="64">
        <v>0</v>
      </c>
      <c r="T39" s="64">
        <v>0</v>
      </c>
      <c r="U39" s="59">
        <v>3.1159029649595689</v>
      </c>
      <c r="V39" s="59">
        <v>3.1159029649595689</v>
      </c>
      <c r="W39" s="59">
        <v>3.1159029649595689</v>
      </c>
      <c r="X39" s="55">
        <v>433.5</v>
      </c>
      <c r="Y39" s="55">
        <v>433.5</v>
      </c>
      <c r="Z39" s="55">
        <v>433.5</v>
      </c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</row>
    <row r="40" spans="1:58" s="56" customFormat="1" ht="37.5" customHeight="1" x14ac:dyDescent="0.25">
      <c r="A40" s="51" t="s">
        <v>163</v>
      </c>
      <c r="B40" s="62"/>
      <c r="C40" s="52" t="s">
        <v>181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4">
        <v>0</v>
      </c>
      <c r="S40" s="64">
        <v>0</v>
      </c>
      <c r="T40" s="64">
        <v>0</v>
      </c>
      <c r="U40" s="59">
        <v>3.7826755509994876</v>
      </c>
      <c r="V40" s="59">
        <v>3.7826755509994876</v>
      </c>
      <c r="W40" s="59">
        <v>3.7826755509994876</v>
      </c>
      <c r="X40" s="55">
        <v>369</v>
      </c>
      <c r="Y40" s="55">
        <v>369</v>
      </c>
      <c r="Z40" s="55">
        <v>369</v>
      </c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</row>
    <row r="41" spans="1:58" s="56" customFormat="1" ht="37.5" customHeight="1" x14ac:dyDescent="0.25">
      <c r="A41" s="51" t="s">
        <v>165</v>
      </c>
      <c r="B41" s="62"/>
      <c r="C41" s="52" t="s">
        <v>183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4">
        <v>0</v>
      </c>
      <c r="S41" s="64">
        <v>0</v>
      </c>
      <c r="T41" s="64">
        <v>0</v>
      </c>
      <c r="U41" s="59">
        <v>4.7632429394407758</v>
      </c>
      <c r="V41" s="59">
        <v>4.7632429394407758</v>
      </c>
      <c r="W41" s="59">
        <v>4.7632429394407758</v>
      </c>
      <c r="X41" s="55">
        <v>169.5</v>
      </c>
      <c r="Y41" s="55">
        <v>169.5</v>
      </c>
      <c r="Z41" s="55">
        <v>169.5</v>
      </c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</row>
    <row r="42" spans="1:58" s="56" customFormat="1" ht="37.5" customHeight="1" x14ac:dyDescent="0.25">
      <c r="A42" s="51" t="s">
        <v>167</v>
      </c>
      <c r="B42" s="62"/>
      <c r="C42" s="52" t="s">
        <v>184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9">
        <v>0</v>
      </c>
      <c r="S42" s="59">
        <v>0</v>
      </c>
      <c r="T42" s="59">
        <v>0</v>
      </c>
      <c r="U42" s="59">
        <v>3.6347481927224261</v>
      </c>
      <c r="V42" s="59">
        <v>3.6347481927224261</v>
      </c>
      <c r="W42" s="59">
        <v>3.6347481927224261</v>
      </c>
      <c r="X42" s="55">
        <v>225</v>
      </c>
      <c r="Y42" s="55">
        <v>225</v>
      </c>
      <c r="Z42" s="55">
        <v>225</v>
      </c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</row>
    <row r="43" spans="1:58" s="56" customFormat="1" ht="37.5" customHeight="1" x14ac:dyDescent="0.25">
      <c r="A43" s="51" t="s">
        <v>169</v>
      </c>
      <c r="B43" s="62"/>
      <c r="C43" s="52" t="s">
        <v>200</v>
      </c>
      <c r="D43" s="53">
        <v>5.7000000000000002E-3</v>
      </c>
      <c r="E43" s="53">
        <v>5.7000000000000002E-3</v>
      </c>
      <c r="F43" s="53">
        <v>5.7000000000000002E-3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9">
        <v>0</v>
      </c>
      <c r="S43" s="59">
        <v>0</v>
      </c>
      <c r="T43" s="59">
        <v>0</v>
      </c>
      <c r="U43" s="59">
        <v>6.24</v>
      </c>
      <c r="V43" s="59">
        <v>4.68</v>
      </c>
      <c r="W43" s="59">
        <v>4.68</v>
      </c>
      <c r="X43" s="55">
        <v>809</v>
      </c>
      <c r="Y43" s="55">
        <v>607</v>
      </c>
      <c r="Z43" s="55">
        <v>607</v>
      </c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</row>
    <row r="44" spans="1:58" s="56" customFormat="1" ht="37.5" customHeight="1" x14ac:dyDescent="0.25">
      <c r="A44" s="51" t="s">
        <v>170</v>
      </c>
      <c r="B44" s="62"/>
      <c r="C44" s="52" t="s">
        <v>201</v>
      </c>
      <c r="D44" s="53">
        <v>1.2999999999999999E-3</v>
      </c>
      <c r="E44" s="53">
        <v>1.2999999999999999E-3</v>
      </c>
      <c r="F44" s="53">
        <v>1.2999999999999999E-3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9">
        <v>0</v>
      </c>
      <c r="S44" s="59">
        <v>0</v>
      </c>
      <c r="T44" s="59">
        <v>0</v>
      </c>
      <c r="U44" s="59">
        <v>8.64</v>
      </c>
      <c r="V44" s="59">
        <v>6.48</v>
      </c>
      <c r="W44" s="59">
        <v>6.48</v>
      </c>
      <c r="X44" s="55">
        <v>5592</v>
      </c>
      <c r="Y44" s="55">
        <v>4194</v>
      </c>
      <c r="Z44" s="55">
        <v>4194</v>
      </c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</row>
    <row r="45" spans="1:58" s="56" customFormat="1" ht="37.5" customHeight="1" x14ac:dyDescent="0.25">
      <c r="A45" s="51" t="s">
        <v>172</v>
      </c>
      <c r="B45" s="62"/>
      <c r="C45" s="52" t="s">
        <v>202</v>
      </c>
      <c r="D45" s="53">
        <v>2.5000000000000001E-3</v>
      </c>
      <c r="E45" s="53">
        <v>2.5000000000000001E-3</v>
      </c>
      <c r="F45" s="53">
        <v>2.5000000000000001E-3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9">
        <v>0</v>
      </c>
      <c r="S45" s="59">
        <v>0</v>
      </c>
      <c r="T45" s="59">
        <v>0</v>
      </c>
      <c r="U45" s="59">
        <v>9.14</v>
      </c>
      <c r="V45" s="59">
        <v>6.86</v>
      </c>
      <c r="W45" s="59">
        <v>6.86</v>
      </c>
      <c r="X45" s="55">
        <v>3208</v>
      </c>
      <c r="Y45" s="55">
        <v>2406</v>
      </c>
      <c r="Z45" s="55">
        <v>2406</v>
      </c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</row>
    <row r="46" spans="1:58" s="56" customFormat="1" ht="37.5" customHeight="1" x14ac:dyDescent="0.25">
      <c r="A46" s="51" t="s">
        <v>174</v>
      </c>
      <c r="B46" s="62"/>
      <c r="C46" s="52" t="s">
        <v>203</v>
      </c>
      <c r="D46" s="53">
        <v>1.1999999999999999E-3</v>
      </c>
      <c r="E46" s="53">
        <v>1.1999999999999999E-3</v>
      </c>
      <c r="F46" s="53">
        <v>1.1999999999999999E-3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9">
        <v>0</v>
      </c>
      <c r="S46" s="59">
        <v>0</v>
      </c>
      <c r="T46" s="59">
        <v>0</v>
      </c>
      <c r="U46" s="59">
        <v>9.2200000000000006</v>
      </c>
      <c r="V46" s="59">
        <v>6.91</v>
      </c>
      <c r="W46" s="59">
        <v>6.91</v>
      </c>
      <c r="X46" s="55">
        <v>3524</v>
      </c>
      <c r="Y46" s="55">
        <v>2643</v>
      </c>
      <c r="Z46" s="55">
        <v>2643</v>
      </c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</row>
    <row r="47" spans="1:58" s="56" customFormat="1" ht="37.5" customHeight="1" x14ac:dyDescent="0.25">
      <c r="A47" s="51" t="s">
        <v>176</v>
      </c>
      <c r="B47" s="62"/>
      <c r="C47" s="52" t="s">
        <v>204</v>
      </c>
      <c r="D47" s="53">
        <v>5.7000000000000002E-3</v>
      </c>
      <c r="E47" s="53">
        <v>5.7000000000000002E-3</v>
      </c>
      <c r="F47" s="53">
        <v>5.7000000000000002E-3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9">
        <v>0</v>
      </c>
      <c r="S47" s="59">
        <v>0</v>
      </c>
      <c r="T47" s="59">
        <v>0</v>
      </c>
      <c r="U47" s="59">
        <v>8.2200000000000006</v>
      </c>
      <c r="V47" s="59">
        <v>6.17</v>
      </c>
      <c r="W47" s="59">
        <v>6.17</v>
      </c>
      <c r="X47" s="55">
        <v>369</v>
      </c>
      <c r="Y47" s="55">
        <v>277</v>
      </c>
      <c r="Z47" s="55">
        <v>277</v>
      </c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1:58" s="56" customFormat="1" ht="37.5" customHeight="1" x14ac:dyDescent="0.25">
      <c r="A48" s="51" t="s">
        <v>178</v>
      </c>
      <c r="B48" s="62"/>
      <c r="C48" s="52" t="s">
        <v>205</v>
      </c>
      <c r="D48" s="65">
        <v>2.2000000000000001E-3</v>
      </c>
      <c r="E48" s="65">
        <v>2.2000000000000001E-3</v>
      </c>
      <c r="F48" s="65">
        <v>2.2000000000000001E-3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9">
        <v>0</v>
      </c>
      <c r="S48" s="59">
        <v>0</v>
      </c>
      <c r="T48" s="59">
        <v>0</v>
      </c>
      <c r="U48" s="59">
        <v>3.2777777777777777</v>
      </c>
      <c r="V48" s="59">
        <v>3.2777777777777777</v>
      </c>
      <c r="W48" s="59">
        <v>3.2777777777777777</v>
      </c>
      <c r="X48" s="55">
        <v>885</v>
      </c>
      <c r="Y48" s="55">
        <v>885</v>
      </c>
      <c r="Z48" s="55">
        <v>885</v>
      </c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</row>
    <row r="49" spans="1:58" s="56" customFormat="1" ht="37.5" customHeight="1" x14ac:dyDescent="0.25">
      <c r="A49" s="51" t="s">
        <v>180</v>
      </c>
      <c r="B49" s="62"/>
      <c r="C49" s="52" t="s">
        <v>206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9">
        <v>0</v>
      </c>
      <c r="S49" s="59">
        <v>0</v>
      </c>
      <c r="T49" s="59">
        <v>0</v>
      </c>
      <c r="U49" s="59">
        <v>3.38</v>
      </c>
      <c r="V49" s="59">
        <v>3.38</v>
      </c>
      <c r="W49" s="59">
        <v>2.5299999999999998</v>
      </c>
      <c r="X49" s="55">
        <v>919</v>
      </c>
      <c r="Y49" s="55">
        <v>919</v>
      </c>
      <c r="Z49" s="55">
        <v>689</v>
      </c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</row>
    <row r="50" spans="1:58" s="56" customFormat="1" ht="37.5" customHeight="1" x14ac:dyDescent="0.25">
      <c r="A50" s="51" t="s">
        <v>182</v>
      </c>
      <c r="B50" s="62"/>
      <c r="C50" s="52" t="s">
        <v>207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9">
        <v>191.81</v>
      </c>
      <c r="S50" s="59">
        <v>191.81</v>
      </c>
      <c r="T50" s="59">
        <v>156</v>
      </c>
      <c r="U50" s="59">
        <v>0</v>
      </c>
      <c r="V50" s="59">
        <v>0</v>
      </c>
      <c r="W50" s="59">
        <v>0</v>
      </c>
      <c r="X50" s="55">
        <v>0</v>
      </c>
      <c r="Y50" s="55">
        <v>0</v>
      </c>
      <c r="Z50" s="55">
        <v>0</v>
      </c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</row>
    <row r="51" spans="1:58" s="56" customFormat="1" ht="37.5" customHeight="1" x14ac:dyDescent="0.25">
      <c r="A51" s="51" t="s">
        <v>211</v>
      </c>
      <c r="B51" s="62"/>
      <c r="C51" s="52" t="s">
        <v>212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9">
        <v>239.91</v>
      </c>
      <c r="S51" s="59">
        <v>239.91</v>
      </c>
      <c r="T51" s="59">
        <v>239.91</v>
      </c>
      <c r="U51" s="59">
        <v>0</v>
      </c>
      <c r="V51" s="59">
        <v>0</v>
      </c>
      <c r="W51" s="59">
        <v>0</v>
      </c>
      <c r="X51" s="55">
        <v>0</v>
      </c>
      <c r="Y51" s="55">
        <v>0</v>
      </c>
      <c r="Z51" s="55">
        <v>0</v>
      </c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</row>
    <row r="52" spans="1:58" s="56" customFormat="1" ht="37.5" customHeight="1" x14ac:dyDescent="0.25">
      <c r="A52" s="51" t="s">
        <v>213</v>
      </c>
      <c r="B52" s="62"/>
      <c r="C52" s="52" t="s">
        <v>214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9">
        <v>157.49</v>
      </c>
      <c r="S52" s="59">
        <v>159.27000000000001</v>
      </c>
      <c r="T52" s="59">
        <v>159.27000000000001</v>
      </c>
      <c r="U52" s="59">
        <v>0</v>
      </c>
      <c r="V52" s="59">
        <v>0</v>
      </c>
      <c r="W52" s="59">
        <v>0</v>
      </c>
      <c r="X52" s="55">
        <v>0</v>
      </c>
      <c r="Y52" s="55">
        <v>0</v>
      </c>
      <c r="Z52" s="55">
        <v>0</v>
      </c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</row>
    <row r="53" spans="1:58" s="56" customFormat="1" ht="37.5" customHeight="1" x14ac:dyDescent="0.25">
      <c r="A53" s="51" t="s">
        <v>215</v>
      </c>
      <c r="B53" s="62"/>
      <c r="C53" s="52" t="s">
        <v>216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9">
        <v>262.83</v>
      </c>
      <c r="S53" s="59">
        <v>262.83</v>
      </c>
      <c r="T53" s="59">
        <v>262.83</v>
      </c>
      <c r="U53" s="59">
        <v>0</v>
      </c>
      <c r="V53" s="59">
        <v>0</v>
      </c>
      <c r="W53" s="59">
        <v>0</v>
      </c>
      <c r="X53" s="55">
        <v>0</v>
      </c>
      <c r="Y53" s="55">
        <v>0</v>
      </c>
      <c r="Z53" s="55">
        <v>0</v>
      </c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</row>
    <row r="54" spans="1:58" s="56" customFormat="1" ht="37.5" customHeight="1" x14ac:dyDescent="0.25">
      <c r="A54" s="51" t="s">
        <v>217</v>
      </c>
      <c r="B54" s="62"/>
      <c r="C54" s="52" t="s">
        <v>218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9">
        <v>267.19</v>
      </c>
      <c r="S54" s="59">
        <v>267.19</v>
      </c>
      <c r="T54" s="59">
        <v>267.19</v>
      </c>
      <c r="U54" s="59">
        <v>0</v>
      </c>
      <c r="V54" s="59">
        <v>0</v>
      </c>
      <c r="W54" s="59">
        <v>0</v>
      </c>
      <c r="X54" s="55">
        <v>0</v>
      </c>
      <c r="Y54" s="55">
        <v>0</v>
      </c>
      <c r="Z54" s="55">
        <v>0</v>
      </c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</row>
    <row r="55" spans="1:58" s="56" customFormat="1" ht="37.5" customHeight="1" x14ac:dyDescent="0.25">
      <c r="A55" s="51" t="s">
        <v>219</v>
      </c>
      <c r="B55" s="62"/>
      <c r="C55" s="52" t="s">
        <v>220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9">
        <v>268.49</v>
      </c>
      <c r="S55" s="59">
        <v>268.49</v>
      </c>
      <c r="T55" s="59">
        <v>268.49</v>
      </c>
      <c r="U55" s="59">
        <v>0</v>
      </c>
      <c r="V55" s="59">
        <v>0</v>
      </c>
      <c r="W55" s="59">
        <v>0</v>
      </c>
      <c r="X55" s="55">
        <v>0</v>
      </c>
      <c r="Y55" s="55">
        <v>0</v>
      </c>
      <c r="Z55" s="55">
        <v>0</v>
      </c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</row>
    <row r="56" spans="1:58" s="56" customFormat="1" ht="37.5" customHeight="1" x14ac:dyDescent="0.25">
      <c r="A56" s="51" t="s">
        <v>221</v>
      </c>
      <c r="B56" s="62"/>
      <c r="C56" s="52" t="s">
        <v>222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9">
        <v>221.76</v>
      </c>
      <c r="S56" s="59">
        <v>221.76</v>
      </c>
      <c r="T56" s="59">
        <v>221.76</v>
      </c>
      <c r="U56" s="59">
        <v>0</v>
      </c>
      <c r="V56" s="59">
        <v>0</v>
      </c>
      <c r="W56" s="59">
        <v>0</v>
      </c>
      <c r="X56" s="55">
        <v>0</v>
      </c>
      <c r="Y56" s="55">
        <v>0</v>
      </c>
      <c r="Z56" s="55">
        <v>0</v>
      </c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1:58" s="56" customFormat="1" ht="37.5" customHeight="1" x14ac:dyDescent="0.25">
      <c r="A57" s="51" t="s">
        <v>223</v>
      </c>
      <c r="B57" s="62"/>
      <c r="C57" s="52" t="s">
        <v>224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9">
        <v>234.4</v>
      </c>
      <c r="S57" s="59">
        <v>234.4</v>
      </c>
      <c r="T57" s="59">
        <v>234.4</v>
      </c>
      <c r="U57" s="59">
        <v>0</v>
      </c>
      <c r="V57" s="59">
        <v>0</v>
      </c>
      <c r="W57" s="59">
        <v>0</v>
      </c>
      <c r="X57" s="55">
        <v>0</v>
      </c>
      <c r="Y57" s="55">
        <v>0</v>
      </c>
      <c r="Z57" s="55">
        <v>0</v>
      </c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</row>
    <row r="58" spans="1:58" s="56" customFormat="1" ht="37.5" customHeight="1" x14ac:dyDescent="0.25">
      <c r="A58" s="51" t="s">
        <v>225</v>
      </c>
      <c r="B58" s="62"/>
      <c r="C58" s="52" t="s">
        <v>226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9">
        <v>277.52</v>
      </c>
      <c r="S58" s="59">
        <v>277.52</v>
      </c>
      <c r="T58" s="59">
        <v>277.52</v>
      </c>
      <c r="U58" s="59">
        <v>0</v>
      </c>
      <c r="V58" s="59">
        <v>0</v>
      </c>
      <c r="W58" s="59">
        <v>0</v>
      </c>
      <c r="X58" s="55">
        <v>0</v>
      </c>
      <c r="Y58" s="55">
        <v>0</v>
      </c>
      <c r="Z58" s="55">
        <v>0</v>
      </c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</row>
    <row r="59" spans="1:58" s="56" customFormat="1" ht="37.5" customHeight="1" x14ac:dyDescent="0.25">
      <c r="A59" s="51" t="s">
        <v>227</v>
      </c>
      <c r="B59" s="62"/>
      <c r="C59" s="52" t="s">
        <v>228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9">
        <v>237.71</v>
      </c>
      <c r="S59" s="59">
        <v>237.71</v>
      </c>
      <c r="T59" s="59">
        <v>237.71</v>
      </c>
      <c r="U59" s="59">
        <v>0</v>
      </c>
      <c r="V59" s="59">
        <v>0</v>
      </c>
      <c r="W59" s="59">
        <v>0</v>
      </c>
      <c r="X59" s="55">
        <v>0</v>
      </c>
      <c r="Y59" s="55">
        <v>0</v>
      </c>
      <c r="Z59" s="55">
        <v>0</v>
      </c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</row>
    <row r="60" spans="1:58" s="56" customFormat="1" ht="37.5" customHeight="1" x14ac:dyDescent="0.25">
      <c r="A60" s="51" t="s">
        <v>229</v>
      </c>
      <c r="B60" s="62"/>
      <c r="C60" s="52" t="s">
        <v>230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9">
        <v>217.12</v>
      </c>
      <c r="S60" s="59">
        <v>217.12</v>
      </c>
      <c r="T60" s="59">
        <v>217.12</v>
      </c>
      <c r="U60" s="59">
        <v>0</v>
      </c>
      <c r="V60" s="59">
        <v>0</v>
      </c>
      <c r="W60" s="59">
        <v>0</v>
      </c>
      <c r="X60" s="55">
        <v>0</v>
      </c>
      <c r="Y60" s="55">
        <v>0</v>
      </c>
      <c r="Z60" s="55">
        <v>0</v>
      </c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</row>
    <row r="61" spans="1:58" ht="20.25" x14ac:dyDescent="0.25">
      <c r="A61" s="34"/>
      <c r="B61" s="34"/>
      <c r="C61" s="6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67"/>
      <c r="S61" s="67"/>
      <c r="T61" s="67"/>
      <c r="U61" s="68"/>
      <c r="V61" s="68"/>
      <c r="W61" s="68"/>
      <c r="X61" s="68"/>
      <c r="Y61" s="68"/>
      <c r="Z61" s="68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</row>
    <row r="62" spans="1:58" x14ac:dyDescent="0.25">
      <c r="C62" s="71"/>
      <c r="R62" s="72"/>
      <c r="S62" s="72"/>
      <c r="T62" s="72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</row>
    <row r="63" spans="1:58" x14ac:dyDescent="0.25">
      <c r="C63" s="71"/>
      <c r="R63" s="72"/>
      <c r="S63" s="72"/>
      <c r="T63" s="72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</row>
    <row r="64" spans="1:58" x14ac:dyDescent="0.25">
      <c r="C64" s="71"/>
      <c r="R64" s="72"/>
      <c r="S64" s="72"/>
      <c r="T64" s="72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</row>
    <row r="65" spans="1:58" x14ac:dyDescent="0.25">
      <c r="A65" s="31"/>
      <c r="B65" s="31"/>
      <c r="R65" s="72"/>
      <c r="S65" s="72"/>
      <c r="T65" s="72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</row>
    <row r="66" spans="1:58" x14ac:dyDescent="0.25">
      <c r="C66" s="71"/>
      <c r="R66" s="72"/>
      <c r="S66" s="72"/>
      <c r="T66" s="72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</row>
    <row r="67" spans="1:58" x14ac:dyDescent="0.25">
      <c r="C67" s="71"/>
      <c r="R67" s="72"/>
      <c r="S67" s="72"/>
      <c r="T67" s="72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</row>
    <row r="68" spans="1:58" x14ac:dyDescent="0.25">
      <c r="A68" s="37"/>
      <c r="B68" s="37"/>
      <c r="C68" s="71"/>
      <c r="R68" s="72"/>
      <c r="S68" s="72"/>
      <c r="T68" s="72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</row>
    <row r="69" spans="1:58" x14ac:dyDescent="0.25">
      <c r="A69" s="37"/>
      <c r="B69" s="37"/>
      <c r="R69" s="72"/>
      <c r="S69" s="72"/>
      <c r="T69" s="72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</row>
    <row r="70" spans="1:58" x14ac:dyDescent="0.25">
      <c r="A70" s="37"/>
      <c r="B70" s="37"/>
      <c r="C70" s="71"/>
      <c r="R70" s="72"/>
      <c r="S70" s="72"/>
      <c r="T70" s="72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</row>
    <row r="71" spans="1:58" x14ac:dyDescent="0.25">
      <c r="A71" s="37"/>
      <c r="B71" s="37"/>
      <c r="C71" s="71"/>
      <c r="R71" s="72"/>
      <c r="S71" s="72"/>
      <c r="T71" s="72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</row>
    <row r="72" spans="1:58" x14ac:dyDescent="0.25">
      <c r="A72" s="37"/>
      <c r="B72" s="37"/>
      <c r="C72" s="71"/>
      <c r="R72" s="72"/>
      <c r="S72" s="72"/>
      <c r="T72" s="72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</row>
    <row r="73" spans="1:58" x14ac:dyDescent="0.25">
      <c r="A73" s="37"/>
      <c r="B73" s="37"/>
      <c r="C73" s="71"/>
      <c r="R73" s="72"/>
      <c r="S73" s="72"/>
      <c r="T73" s="72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</row>
    <row r="74" spans="1:58" x14ac:dyDescent="0.25">
      <c r="A74" s="37"/>
      <c r="B74" s="37"/>
      <c r="C74" s="71"/>
      <c r="R74" s="72"/>
      <c r="S74" s="72"/>
      <c r="T74" s="72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</row>
    <row r="75" spans="1:58" x14ac:dyDescent="0.25">
      <c r="A75" s="37"/>
      <c r="B75" s="37"/>
      <c r="R75" s="72"/>
      <c r="S75" s="72"/>
      <c r="T75" s="73"/>
      <c r="U75" s="74"/>
      <c r="V75" s="74"/>
      <c r="W75" s="74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</row>
    <row r="76" spans="1:58" x14ac:dyDescent="0.25">
      <c r="A76" s="37"/>
      <c r="B76" s="37"/>
      <c r="T76" s="10"/>
      <c r="U76" s="75"/>
      <c r="V76" s="75"/>
      <c r="W76" s="75"/>
    </row>
    <row r="77" spans="1:58" x14ac:dyDescent="0.25">
      <c r="A77" s="37"/>
      <c r="B77" s="37"/>
      <c r="T77" s="10"/>
      <c r="U77" s="75"/>
      <c r="V77" s="75"/>
      <c r="W77" s="75"/>
    </row>
    <row r="78" spans="1:58" x14ac:dyDescent="0.25">
      <c r="A78" s="37"/>
      <c r="B78" s="37"/>
      <c r="T78" s="10"/>
      <c r="U78" s="75"/>
      <c r="V78" s="75"/>
      <c r="W78" s="75"/>
    </row>
  </sheetData>
  <mergeCells count="35">
    <mergeCell ref="U12:W12"/>
    <mergeCell ref="X12:Z12"/>
    <mergeCell ref="U13:U14"/>
    <mergeCell ref="V13:V14"/>
    <mergeCell ref="W13:W14"/>
    <mergeCell ref="X13:X14"/>
    <mergeCell ref="Y13:Y14"/>
    <mergeCell ref="Z13:Z14"/>
    <mergeCell ref="Y1:Z1"/>
    <mergeCell ref="A5:Z5"/>
    <mergeCell ref="A6:Z6"/>
    <mergeCell ref="A7:Z7"/>
    <mergeCell ref="D10:Q10"/>
    <mergeCell ref="R10:Z10"/>
    <mergeCell ref="A10:A13"/>
    <mergeCell ref="C10:C13"/>
    <mergeCell ref="D11:J11"/>
    <mergeCell ref="K11:Q11"/>
    <mergeCell ref="R11:T11"/>
    <mergeCell ref="U11:W11"/>
    <mergeCell ref="X11:Z11"/>
    <mergeCell ref="D12:D14"/>
    <mergeCell ref="E12:J12"/>
    <mergeCell ref="K12:K14"/>
    <mergeCell ref="L12:Q12"/>
    <mergeCell ref="R12:T12"/>
    <mergeCell ref="E13:F13"/>
    <mergeCell ref="G13:H13"/>
    <mergeCell ref="I13:J13"/>
    <mergeCell ref="L13:M13"/>
    <mergeCell ref="N13:O13"/>
    <mergeCell ref="P13:Q13"/>
    <mergeCell ref="R13:R14"/>
    <mergeCell ref="S13:S14"/>
    <mergeCell ref="T13:T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Инвестиц.программа 2019-2023</vt:lpstr>
      <vt:lpstr>Целевые показатели ИП 2019-2023</vt:lpstr>
      <vt:lpstr>Показатели надёжности и эффекти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dcterms:created xsi:type="dcterms:W3CDTF">2019-05-15T07:43:34Z</dcterms:created>
  <dcterms:modified xsi:type="dcterms:W3CDTF">2021-11-25T14:27:10Z</dcterms:modified>
</cp:coreProperties>
</file>